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miller\AppData\Local\AxiomTemp\b2psuzta.srg\"/>
    </mc:Choice>
  </mc:AlternateContent>
  <xr:revisionPtr revIDLastSave="0" documentId="8_{206536DC-0217-409F-B9FF-34B5F76933B2}" xr6:coauthVersionLast="45" xr6:coauthVersionMax="45" xr10:uidLastSave="{00000000-0000-0000-0000-000000000000}"/>
  <bookViews>
    <workbookView xWindow="-108" yWindow="-108" windowWidth="23256" windowHeight="12576" tabRatio="670" firstSheet="1" activeTab="4" xr2:uid="{00000000-000D-0000-FFFF-FFFF00000000}"/>
  </bookViews>
  <sheets>
    <sheet name="Control_FileProcessing" sheetId="10" state="hidden" r:id="rId1"/>
    <sheet name="Control_Sheet" sheetId="17" r:id="rId2"/>
    <sheet name="Instructions" sheetId="11" r:id="rId3"/>
    <sheet name="Variables" sheetId="8" state="hidden" r:id="rId4"/>
    <sheet name="Report" sheetId="6" r:id="rId5"/>
  </sheets>
  <definedNames>
    <definedName name="_xlnm._FilterDatabase" localSheetId="4" hidden="1">Report!$F$3:$F$74</definedName>
    <definedName name="_xlnm.Print_Area" localSheetId="4">Report!$E$17:$Z$74</definedName>
    <definedName name="_xlnm.Print_Titles" localSheetId="4">Report!$17:$22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6" l="1"/>
  <c r="I27" i="6"/>
  <c r="J27" i="6"/>
  <c r="K27" i="6"/>
  <c r="K36" i="6" s="1"/>
  <c r="K40" i="6" s="1"/>
  <c r="L27" i="6"/>
  <c r="M27" i="6"/>
  <c r="N27" i="6"/>
  <c r="N36" i="6" s="1"/>
  <c r="N40" i="6" s="1"/>
  <c r="N61" i="6" s="1"/>
  <c r="N74" i="6" s="1"/>
  <c r="O27" i="6"/>
  <c r="O36" i="6" s="1"/>
  <c r="O40" i="6" s="1"/>
  <c r="O61" i="6" s="1"/>
  <c r="O74" i="6" s="1"/>
  <c r="P27" i="6"/>
  <c r="Q27" i="6"/>
  <c r="R27" i="6"/>
  <c r="S27" i="6"/>
  <c r="T27" i="6"/>
  <c r="U27" i="6"/>
  <c r="V27" i="6"/>
  <c r="V36" i="6" s="1"/>
  <c r="V40" i="6" s="1"/>
  <c r="V61" i="6" s="1"/>
  <c r="V74" i="6" s="1"/>
  <c r="W27" i="6"/>
  <c r="W36" i="6" s="1"/>
  <c r="W40" i="6" s="1"/>
  <c r="W61" i="6" s="1"/>
  <c r="W74" i="6" s="1"/>
  <c r="G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J36" i="6"/>
  <c r="J40" i="6" s="1"/>
  <c r="J61" i="6" s="1"/>
  <c r="J74" i="6" s="1"/>
  <c r="R36" i="6"/>
  <c r="R40" i="6" s="1"/>
  <c r="C38" i="6"/>
  <c r="C37" i="6" s="1"/>
  <c r="G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G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U36" i="6" l="1"/>
  <c r="U40" i="6" s="1"/>
  <c r="U61" i="6" s="1"/>
  <c r="U74" i="6" s="1"/>
  <c r="M36" i="6"/>
  <c r="M40" i="6" s="1"/>
  <c r="M61" i="6" s="1"/>
  <c r="M74" i="6" s="1"/>
  <c r="P36" i="6"/>
  <c r="P40" i="6" s="1"/>
  <c r="P61" i="6" s="1"/>
  <c r="P74" i="6" s="1"/>
  <c r="K61" i="6"/>
  <c r="K74" i="6" s="1"/>
  <c r="T36" i="6"/>
  <c r="T40" i="6" s="1"/>
  <c r="T61" i="6" s="1"/>
  <c r="T74" i="6" s="1"/>
  <c r="R61" i="6"/>
  <c r="R74" i="6" s="1"/>
  <c r="L36" i="6"/>
  <c r="L40" i="6" s="1"/>
  <c r="L61" i="6" s="1"/>
  <c r="L74" i="6" s="1"/>
  <c r="S36" i="6"/>
  <c r="S40" i="6" s="1"/>
  <c r="S61" i="6" s="1"/>
  <c r="S74" i="6" s="1"/>
  <c r="Q36" i="6"/>
  <c r="Q40" i="6" s="1"/>
  <c r="Q61" i="6" s="1"/>
  <c r="Q74" i="6" s="1"/>
  <c r="I36" i="6"/>
  <c r="I40" i="6" s="1"/>
  <c r="I61" i="6" s="1"/>
  <c r="I74" i="6" s="1"/>
  <c r="G36" i="6"/>
  <c r="G40" i="6" l="1"/>
  <c r="G61" i="6" l="1"/>
  <c r="G74" i="6" l="1"/>
  <c r="G7" i="6" l="1" a="1"/>
  <c r="G7" i="6" l="1"/>
  <c r="I64" i="8"/>
  <c r="I62" i="8"/>
  <c r="G15" i="6" s="1"/>
  <c r="J74" i="17" s="1"/>
  <c r="K7" i="6"/>
  <c r="L7" i="6" s="1"/>
  <c r="L20" i="6" a="1"/>
  <c r="J20" i="6" a="1"/>
  <c r="H38" i="6" l="1"/>
  <c r="H44" i="6"/>
  <c r="H48" i="6"/>
  <c r="H52" i="6"/>
  <c r="H56" i="6"/>
  <c r="H25" i="6"/>
  <c r="H30" i="6"/>
  <c r="H66" i="6"/>
  <c r="H45" i="6"/>
  <c r="H49" i="6"/>
  <c r="H53" i="6"/>
  <c r="H57" i="6"/>
  <c r="H26" i="6"/>
  <c r="H31" i="6"/>
  <c r="H67" i="6"/>
  <c r="H65" i="6"/>
  <c r="H46" i="6"/>
  <c r="H50" i="6"/>
  <c r="H54" i="6"/>
  <c r="H58" i="6"/>
  <c r="H72" i="6"/>
  <c r="H32" i="6"/>
  <c r="H64" i="6"/>
  <c r="H68" i="6"/>
  <c r="H43" i="6"/>
  <c r="H47" i="6"/>
  <c r="H51" i="6"/>
  <c r="H55" i="6"/>
  <c r="H24" i="6"/>
  <c r="H33" i="6"/>
  <c r="H69" i="6"/>
  <c r="M12" i="6"/>
  <c r="Q12" i="6"/>
  <c r="U12" i="6"/>
  <c r="R12" i="6"/>
  <c r="N12" i="6"/>
  <c r="J12" i="6"/>
  <c r="P12" i="6"/>
  <c r="S12" i="6"/>
  <c r="L20" i="6"/>
  <c r="M7" i="6"/>
  <c r="J20" i="6"/>
  <c r="K20" i="6" a="1"/>
  <c r="H70" i="6" l="1"/>
  <c r="H34" i="6"/>
  <c r="H27" i="6"/>
  <c r="H59" i="6"/>
  <c r="O12" i="6"/>
  <c r="T12" i="6"/>
  <c r="K12" i="6"/>
  <c r="L12" i="6"/>
  <c r="K20" i="6"/>
  <c r="N7" i="6"/>
  <c r="Y66" i="6"/>
  <c r="X66" i="6"/>
  <c r="M20" i="6" a="1"/>
  <c r="N20" i="6" a="1"/>
  <c r="H36" i="6" l="1"/>
  <c r="N20" i="6"/>
  <c r="M20" i="6"/>
  <c r="O7" i="6"/>
  <c r="J136" i="17"/>
  <c r="H136" i="17"/>
  <c r="F136" i="17"/>
  <c r="J71" i="17"/>
  <c r="H71" i="17"/>
  <c r="F71" i="17"/>
  <c r="J36" i="17"/>
  <c r="H36" i="17"/>
  <c r="F36" i="17"/>
  <c r="C130" i="17"/>
  <c r="C65" i="17"/>
  <c r="H40" i="6" l="1"/>
  <c r="P7" i="6"/>
  <c r="Y4" i="6"/>
  <c r="O20" i="6" a="1"/>
  <c r="H61" i="6" l="1"/>
  <c r="O20" i="6"/>
  <c r="Q7" i="6"/>
  <c r="X4" i="6"/>
  <c r="P20" i="6" a="1"/>
  <c r="I36" i="8"/>
  <c r="H36" i="8"/>
  <c r="I37" i="8"/>
  <c r="H37" i="8"/>
  <c r="H74" i="6" l="1"/>
  <c r="P20" i="6"/>
  <c r="R7" i="6"/>
  <c r="H4" i="6"/>
  <c r="Z4" i="6" s="1"/>
  <c r="D51" i="10"/>
  <c r="Q20" i="6" a="1"/>
  <c r="Q20" i="6" l="1"/>
  <c r="S7" i="6"/>
  <c r="Z66" i="6"/>
  <c r="C66" i="6" s="1"/>
  <c r="I6" i="8"/>
  <c r="I19" i="8"/>
  <c r="I16" i="8"/>
  <c r="O25" i="8"/>
  <c r="I15" i="8"/>
  <c r="R20" i="6" a="1"/>
  <c r="P24" i="8"/>
  <c r="I32" i="8"/>
  <c r="Q24" i="8"/>
  <c r="P26" i="8"/>
  <c r="Q25" i="8"/>
  <c r="P25" i="8"/>
  <c r="I31" i="8"/>
  <c r="O24" i="8"/>
  <c r="I33" i="8"/>
  <c r="Q26" i="8"/>
  <c r="O26" i="8"/>
  <c r="I30" i="8"/>
  <c r="I34" i="8"/>
  <c r="M6" i="6" l="1"/>
  <c r="L6" i="6"/>
  <c r="S6" i="6"/>
  <c r="K6" i="6"/>
  <c r="R6" i="6"/>
  <c r="J6" i="6"/>
  <c r="Q6" i="6"/>
  <c r="P6" i="6"/>
  <c r="O6" i="6"/>
  <c r="N6" i="6"/>
  <c r="R20" i="6"/>
  <c r="T7" i="6"/>
  <c r="K16" i="8"/>
  <c r="G21" i="6"/>
  <c r="G10" i="6"/>
  <c r="W3" i="6" s="1"/>
  <c r="F19" i="6"/>
  <c r="I35" i="8"/>
  <c r="F21" i="6" s="1"/>
  <c r="I50" i="8"/>
  <c r="I44" i="8"/>
  <c r="J16" i="8"/>
  <c r="I53" i="8"/>
  <c r="I47" i="8"/>
  <c r="I41" i="8"/>
  <c r="J69" i="17" s="1"/>
  <c r="I54" i="8"/>
  <c r="I48" i="8"/>
  <c r="I42" i="8"/>
  <c r="I49" i="8"/>
  <c r="I43" i="8"/>
  <c r="G8" i="6" s="1"/>
  <c r="X72" i="6"/>
  <c r="X69" i="6"/>
  <c r="X68" i="6"/>
  <c r="X67" i="6"/>
  <c r="X65" i="6"/>
  <c r="X64" i="6"/>
  <c r="X58" i="6"/>
  <c r="X57" i="6"/>
  <c r="X56" i="6"/>
  <c r="X55" i="6"/>
  <c r="X54" i="6"/>
  <c r="X53" i="6"/>
  <c r="X52" i="6"/>
  <c r="X51" i="6"/>
  <c r="X50" i="6"/>
  <c r="X49" i="6"/>
  <c r="X48" i="6"/>
  <c r="X47" i="6"/>
  <c r="X46" i="6"/>
  <c r="X45" i="6"/>
  <c r="X44" i="6"/>
  <c r="X43" i="6"/>
  <c r="X38" i="6"/>
  <c r="Y38" i="6" s="1"/>
  <c r="X33" i="6"/>
  <c r="X32" i="6"/>
  <c r="X31" i="6"/>
  <c r="X30" i="6"/>
  <c r="X26" i="6"/>
  <c r="X25" i="6"/>
  <c r="X24" i="6"/>
  <c r="I24" i="8"/>
  <c r="N25" i="8"/>
  <c r="I26" i="8"/>
  <c r="M26" i="8"/>
  <c r="I25" i="8"/>
  <c r="L24" i="8"/>
  <c r="K24" i="8"/>
  <c r="I21" i="8"/>
  <c r="M24" i="8"/>
  <c r="N24" i="8"/>
  <c r="J25" i="8"/>
  <c r="J26" i="8"/>
  <c r="J18" i="8"/>
  <c r="N26" i="8"/>
  <c r="K26" i="8"/>
  <c r="S20" i="6" a="1"/>
  <c r="I18" i="8"/>
  <c r="L25" i="8"/>
  <c r="L26" i="8"/>
  <c r="I17" i="8"/>
  <c r="K18" i="8"/>
  <c r="M25" i="8"/>
  <c r="G20" i="6" a="1"/>
  <c r="K25" i="8"/>
  <c r="J24" i="8"/>
  <c r="G20" i="6" l="1"/>
  <c r="V20" i="6" s="1"/>
  <c r="T6" i="6"/>
  <c r="T3" i="6" s="1"/>
  <c r="S3" i="6"/>
  <c r="K3" i="6"/>
  <c r="R3" i="6"/>
  <c r="J3" i="6"/>
  <c r="Q3" i="6"/>
  <c r="P3" i="6"/>
  <c r="O3" i="6"/>
  <c r="N3" i="6"/>
  <c r="L3" i="6"/>
  <c r="S20" i="6"/>
  <c r="U7" i="6"/>
  <c r="I3" i="6"/>
  <c r="V3" i="6"/>
  <c r="Y24" i="6"/>
  <c r="Y31" i="6"/>
  <c r="Y43" i="6"/>
  <c r="Y47" i="6"/>
  <c r="Y51" i="6"/>
  <c r="Y55" i="6"/>
  <c r="Y64" i="6"/>
  <c r="Y69" i="6"/>
  <c r="Y25" i="6"/>
  <c r="Y32" i="6"/>
  <c r="Y44" i="6"/>
  <c r="Y48" i="6"/>
  <c r="Y52" i="6"/>
  <c r="Y56" i="6"/>
  <c r="Y65" i="6"/>
  <c r="Y72" i="6"/>
  <c r="Y26" i="6"/>
  <c r="Y33" i="6"/>
  <c r="Y45" i="6"/>
  <c r="Y49" i="6"/>
  <c r="Y53" i="6"/>
  <c r="Y57" i="6"/>
  <c r="Y67" i="6"/>
  <c r="Y30" i="6"/>
  <c r="Y46" i="6"/>
  <c r="Y50" i="6"/>
  <c r="Y54" i="6"/>
  <c r="Y58" i="6"/>
  <c r="Y68" i="6"/>
  <c r="F20" i="6"/>
  <c r="G9" i="6"/>
  <c r="K54" i="8"/>
  <c r="K49" i="8"/>
  <c r="K43" i="8"/>
  <c r="K50" i="8"/>
  <c r="K44" i="8"/>
  <c r="J53" i="8"/>
  <c r="J47" i="8"/>
  <c r="J41" i="8"/>
  <c r="J50" i="8"/>
  <c r="J44" i="8"/>
  <c r="J54" i="8"/>
  <c r="J48" i="8"/>
  <c r="J42" i="8"/>
  <c r="J49" i="8"/>
  <c r="J43" i="8"/>
  <c r="L16" i="8"/>
  <c r="M3" i="6" s="1"/>
  <c r="X70" i="6"/>
  <c r="T20" i="6" a="1"/>
  <c r="I20" i="8"/>
  <c r="W20" i="6" l="1"/>
  <c r="H20" i="6"/>
  <c r="U6" i="6"/>
  <c r="U3" i="6" s="1"/>
  <c r="T20" i="6"/>
  <c r="G3" i="6"/>
  <c r="D31" i="10"/>
  <c r="Z64" i="6"/>
  <c r="C64" i="6" s="1"/>
  <c r="L48" i="8"/>
  <c r="L42" i="8"/>
  <c r="L41" i="8"/>
  <c r="L47" i="8"/>
  <c r="L53" i="8"/>
  <c r="X27" i="6"/>
  <c r="X34" i="6"/>
  <c r="X59" i="6"/>
  <c r="Y70" i="6"/>
  <c r="U20" i="6" a="1"/>
  <c r="U20" i="6" l="1"/>
  <c r="Y27" i="6"/>
  <c r="Y34" i="6"/>
  <c r="Y59" i="6"/>
  <c r="Z43" i="6"/>
  <c r="C43" i="6" s="1"/>
  <c r="Z30" i="6"/>
  <c r="C30" i="6" s="1"/>
  <c r="Z24" i="6"/>
  <c r="C24" i="6" s="1"/>
  <c r="Z25" i="6"/>
  <c r="C25" i="6" s="1"/>
  <c r="Z67" i="6"/>
  <c r="C67" i="6" s="1"/>
  <c r="Z50" i="6"/>
  <c r="C50" i="6" s="1"/>
  <c r="Z33" i="6"/>
  <c r="C33" i="6" s="1"/>
  <c r="Z57" i="6"/>
  <c r="C57" i="6" s="1"/>
  <c r="Z68" i="6"/>
  <c r="C68" i="6" s="1"/>
  <c r="Z55" i="6"/>
  <c r="C55" i="6" s="1"/>
  <c r="Z45" i="6"/>
  <c r="C45" i="6" s="1"/>
  <c r="Z56" i="6"/>
  <c r="C56" i="6" s="1"/>
  <c r="Z31" i="6"/>
  <c r="C31" i="6" s="1"/>
  <c r="Z44" i="6"/>
  <c r="C44" i="6" s="1"/>
  <c r="Z49" i="6"/>
  <c r="C49" i="6" s="1"/>
  <c r="Z54" i="6"/>
  <c r="C54" i="6" s="1"/>
  <c r="Z32" i="6"/>
  <c r="C32" i="6" s="1"/>
  <c r="Z65" i="6"/>
  <c r="C65" i="6" s="1"/>
  <c r="Z69" i="6"/>
  <c r="C69" i="6" s="1"/>
  <c r="Z46" i="6"/>
  <c r="C46" i="6" s="1"/>
  <c r="Z52" i="6"/>
  <c r="C52" i="6" s="1"/>
  <c r="X36" i="6"/>
  <c r="Z51" i="6"/>
  <c r="C51" i="6" s="1"/>
  <c r="Z26" i="6"/>
  <c r="C26" i="6" s="1"/>
  <c r="Z53" i="6"/>
  <c r="C53" i="6" s="1"/>
  <c r="Z38" i="6"/>
  <c r="Z58" i="6"/>
  <c r="C58" i="6" s="1"/>
  <c r="Z47" i="6"/>
  <c r="C47" i="6" s="1"/>
  <c r="Z48" i="6"/>
  <c r="C48" i="6" s="1"/>
  <c r="Z72" i="6"/>
  <c r="C72" i="6" s="1"/>
  <c r="C73" i="6" s="1"/>
  <c r="X40" i="6"/>
  <c r="Y40" i="6" l="1"/>
  <c r="Y36" i="6"/>
  <c r="Z27" i="6"/>
  <c r="C27" i="6" s="1"/>
  <c r="Z59" i="6"/>
  <c r="C59" i="6" s="1"/>
  <c r="Z34" i="6"/>
  <c r="C34" i="6" s="1"/>
  <c r="Z70" i="6"/>
  <c r="C70" i="6" s="1"/>
  <c r="X61" i="6"/>
  <c r="C62" i="6" l="1"/>
  <c r="C71" i="6"/>
  <c r="C63" i="6"/>
  <c r="C35" i="6"/>
  <c r="C29" i="6"/>
  <c r="C23" i="6"/>
  <c r="C28" i="6"/>
  <c r="C60" i="6"/>
  <c r="C42" i="6"/>
  <c r="Y61" i="6"/>
  <c r="Z36" i="6"/>
  <c r="C36" i="6" s="1"/>
  <c r="Z40" i="6"/>
  <c r="C40" i="6" s="1"/>
  <c r="X74" i="6"/>
  <c r="C39" i="6" l="1"/>
  <c r="C41" i="6"/>
  <c r="Y74" i="6"/>
  <c r="Z61" i="6"/>
  <c r="C61" i="6" s="1"/>
  <c r="Z74" i="6" l="1"/>
  <c r="C74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<sst xmlns="http://schemas.openxmlformats.org/spreadsheetml/2006/main" count="932" uniqueCount="534">
  <si>
    <t>WorkbookSettings</t>
  </si>
  <si>
    <t>Control_Sheet</t>
  </si>
  <si>
    <t>Control Sheet Version Information</t>
  </si>
  <si>
    <t>[SheetControlColumn]</t>
  </si>
  <si>
    <t>[DateAdded]</t>
  </si>
  <si>
    <t>Date added</t>
  </si>
  <si>
    <t>[DateUpdated]</t>
  </si>
  <si>
    <t>Date updated</t>
  </si>
  <si>
    <t>Control_Sheet version</t>
  </si>
  <si>
    <t>(enter sheet name above)</t>
  </si>
  <si>
    <t>Save To Database Setup</t>
  </si>
  <si>
    <t>[SAVETYPE1ENABLED]</t>
  </si>
  <si>
    <t>Save Type 1 Enabled</t>
  </si>
  <si>
    <t>Off</t>
  </si>
  <si>
    <t>[ZEROONSAVEENABLED]</t>
  </si>
  <si>
    <t>Zero on save enabled</t>
  </si>
  <si>
    <t>[DISABLEDOCIDDURINGZERO]</t>
  </si>
  <si>
    <t>(advanced) Disable DocID During Zero</t>
  </si>
  <si>
    <t>[ZEROTAGVALUE]</t>
  </si>
  <si>
    <t>(advanced) ZeroTag Value</t>
  </si>
  <si>
    <t>[ZEROTAGCOLUMNNAME]</t>
  </si>
  <si>
    <t>(advanced) Custom ZeroTag Column</t>
  </si>
  <si>
    <t>[SAVETYPE3ENABLED]</t>
  </si>
  <si>
    <t>Save Type 3 Enabled</t>
  </si>
  <si>
    <t>[SAVETYPE3TABLENAME]</t>
  </si>
  <si>
    <t>Table Name for Save Type 3</t>
  </si>
  <si>
    <t>[SAVETYPE3FOLDERPATH]</t>
  </si>
  <si>
    <t>Table Folder for Save Type 3</t>
  </si>
  <si>
    <t>[SAVETYPE4ENABLED]</t>
  </si>
  <si>
    <t>Save Type 4 Enabled</t>
  </si>
  <si>
    <t/>
  </si>
  <si>
    <t>Workbook Options</t>
  </si>
  <si>
    <t>[WorkbookProtection]</t>
  </si>
  <si>
    <t>Workbook Protection On/Off</t>
  </si>
  <si>
    <t>[WorkbookProtectionInSnapshot]</t>
  </si>
  <si>
    <t>Workbook Protection On/Off during snapshot</t>
  </si>
  <si>
    <t>[WorkbookRestrictedToReadOnly]</t>
  </si>
  <si>
    <t>Downgrade to read-only on open</t>
  </si>
  <si>
    <t>[ProcessAlertsOnSaveData]</t>
  </si>
  <si>
    <t>Process alerts on save data</t>
  </si>
  <si>
    <t>[ProcessAlertsOnSaveDocument]</t>
  </si>
  <si>
    <t>Process alerts on save document</t>
  </si>
  <si>
    <t>Sheet Options</t>
  </si>
  <si>
    <t>[SHEETHIDE]</t>
  </si>
  <si>
    <t>Sheet Visible/ Hidden</t>
  </si>
  <si>
    <t>Visible</t>
  </si>
  <si>
    <t>[SHEETPROTECT]</t>
  </si>
  <si>
    <t>Sheet Protection On/Off</t>
  </si>
  <si>
    <t>[SHEETPROTECTINSNAPSHOT]</t>
  </si>
  <si>
    <t>Sheet Protection On/Off during snapshot</t>
  </si>
  <si>
    <t>[SHEETFREEZE]</t>
  </si>
  <si>
    <t>Freeze Panes (e.g. B5:D8)</t>
  </si>
  <si>
    <t>[ActiveCellOnOpen]</t>
  </si>
  <si>
    <t>Active Cell (selected on open)</t>
  </si>
  <si>
    <t>[ApplyViewOnOpen]</t>
  </si>
  <si>
    <t>Initial Dynamic View (view on open)</t>
  </si>
  <si>
    <t>[SHEETVIEW]</t>
  </si>
  <si>
    <t>Current Dynamic View</t>
  </si>
  <si>
    <t>[AXIOMDOUBLECLICK]</t>
  </si>
  <si>
    <t>Axiom Double-Click</t>
  </si>
  <si>
    <t>Data/Zero Options</t>
  </si>
  <si>
    <t>[RefreshDataFormulasOnOpen]</t>
  </si>
  <si>
    <t>Refresh all Axiom functions on open</t>
  </si>
  <si>
    <t>On</t>
  </si>
  <si>
    <t>[ZeroDataFormulasOnSave]</t>
  </si>
  <si>
    <t>Convert Axiom function results to zero on save</t>
  </si>
  <si>
    <t>[RefreshFormsRunBehavior]</t>
  </si>
  <si>
    <t>Refresh Forms Run Behavior</t>
  </si>
  <si>
    <t>[RefreshCSBetweenAQs]</t>
  </si>
  <si>
    <t>Refresh Control Sheet between every AQ</t>
  </si>
  <si>
    <t>[ZeroAQFormulasOnSave]</t>
  </si>
  <si>
    <t>Convert Axiom Query results to zero on save</t>
  </si>
  <si>
    <t>[AQPARSEALLSUBRANGES]</t>
  </si>
  <si>
    <t>Enable full AQ query validation mode</t>
  </si>
  <si>
    <t>Sheet Filters</t>
  </si>
  <si>
    <t>Sheet Filter Type</t>
  </si>
  <si>
    <t>Table or Table Type</t>
  </si>
  <si>
    <t>Filter</t>
  </si>
  <si>
    <t>[SheetFilter1]</t>
  </si>
  <si>
    <t>[SheetFilter2]</t>
  </si>
  <si>
    <t>[SheetFilter3]</t>
  </si>
  <si>
    <t>[SheetFilter4]</t>
  </si>
  <si>
    <t>[SheetFilter5]</t>
  </si>
  <si>
    <t>[AQ1]</t>
  </si>
  <si>
    <t>[NAME]</t>
  </si>
  <si>
    <t>Name (used in Plan Refresh utility)</t>
  </si>
  <si>
    <t>[ACTIVATE]</t>
  </si>
  <si>
    <t>Active</t>
  </si>
  <si>
    <t>Query Details</t>
  </si>
  <si>
    <t>[TABLES]</t>
  </si>
  <si>
    <t xml:space="preserve">    Primary Table</t>
  </si>
  <si>
    <t>[GROUPROWSBY]</t>
  </si>
  <si>
    <t xml:space="preserve">    Sum data by these columns (e.g. Table.field;Table.field)</t>
  </si>
  <si>
    <t>[DATASORT]</t>
  </si>
  <si>
    <t xml:space="preserve">    Sort by database columns (e.g. Table.field asc;Table.field desc)</t>
  </si>
  <si>
    <t>[EXCELSORT]</t>
  </si>
  <si>
    <t xml:space="preserve">    Sort results by these columns (e.g. C asc;D desc)</t>
  </si>
  <si>
    <t>[WHERE]</t>
  </si>
  <si>
    <t xml:space="preserve">    Data Filter</t>
  </si>
  <si>
    <t>[PREQUERYFILTER]</t>
  </si>
  <si>
    <t xml:space="preserve">    Limit query data based on another table (advanced)</t>
  </si>
  <si>
    <t>[POSTQUERYFILTER]</t>
  </si>
  <si>
    <t xml:space="preserve">    Post Query Filter (advanced)</t>
  </si>
  <si>
    <t>[POSTQUERYGROUPBY]</t>
  </si>
  <si>
    <t xml:space="preserve">    Post Query Sum By (advanced)</t>
  </si>
  <si>
    <t>[SUPPRESS]</t>
  </si>
  <si>
    <t xml:space="preserve">    Suppress records with zero values</t>
  </si>
  <si>
    <t>[MAXAQROWS]</t>
  </si>
  <si>
    <t xml:space="preserve">    Max row warning threshold (leave blank for system default)</t>
  </si>
  <si>
    <t>[TOPNAQROWS]</t>
  </si>
  <si>
    <t xml:space="preserve">    Limit query to top "n" results</t>
  </si>
  <si>
    <t>Display / User Interaction Options</t>
  </si>
  <si>
    <t>[INSERTIONMETHODOLOGY]</t>
  </si>
  <si>
    <t xml:space="preserve">    Insertion Behavior</t>
  </si>
  <si>
    <t>Insert</t>
  </si>
  <si>
    <t>[USESPREADSHEETGROUPLINES]</t>
  </si>
  <si>
    <t xml:space="preserve">    Apply grouping to data ranges</t>
  </si>
  <si>
    <t>[ISHORIZONTALINSERT]</t>
  </si>
  <si>
    <t xml:space="preserve">    Change orientation to horizontal</t>
  </si>
  <si>
    <t>[Drillable]</t>
  </si>
  <si>
    <t xml:space="preserve">    Drillable</t>
  </si>
  <si>
    <t>Vertical Configuration</t>
  </si>
  <si>
    <t>Control Rows and Columns</t>
  </si>
  <si>
    <t>[FIELDDEFINITIONROWS]</t>
  </si>
  <si>
    <t>Field Definition Row(s)</t>
  </si>
  <si>
    <t>3:3</t>
  </si>
  <si>
    <t>[INSERTIONCONTROLCOL]</t>
  </si>
  <si>
    <t>Insert Control Column with start/stop tag</t>
  </si>
  <si>
    <t>A</t>
  </si>
  <si>
    <t>[DATACONTROLCOLUMN]</t>
  </si>
  <si>
    <t>Internal Data Control Column</t>
  </si>
  <si>
    <t>Calculation Methods</t>
  </si>
  <si>
    <t>[INSHEETCMROWS]</t>
  </si>
  <si>
    <t>In-Sheet Calc Method Row(s) - Vertical AQ</t>
  </si>
  <si>
    <t>4:4</t>
  </si>
  <si>
    <t>OR</t>
  </si>
  <si>
    <t>[ASSIGNCMS]</t>
  </si>
  <si>
    <t>Assign from data field (table.field) - plan files only</t>
  </si>
  <si>
    <t>AND / OR</t>
  </si>
  <si>
    <t>Assign from Sheet - plan files only</t>
  </si>
  <si>
    <t>[AssignCMsExcelAQKeyColumn]</t>
  </si>
  <si>
    <t>Key column name (e.g. Acct)</t>
  </si>
  <si>
    <t>[AssignCMsExcelSheetName]</t>
  </si>
  <si>
    <t>Sheet Name</t>
  </si>
  <si>
    <t>[AssignCMsExcelKeyColumn]</t>
  </si>
  <si>
    <t>Key column in sheet</t>
  </si>
  <si>
    <t>[AssignCMsExcelValueColumn]</t>
  </si>
  <si>
    <t>CM Assignment column in sheet</t>
  </si>
  <si>
    <t>[DEFAULTCM]</t>
  </si>
  <si>
    <t>Default Calc Method - plan files only</t>
  </si>
  <si>
    <t>Horizontal Configuration</t>
  </si>
  <si>
    <t xml:space="preserve">    Control Rows and Columns</t>
  </si>
  <si>
    <t>[FIELDDEFINITIONCOLUMNS]</t>
  </si>
  <si>
    <t xml:space="preserve">        Field Definition Column(s)</t>
  </si>
  <si>
    <t>[INSERTIONCONTROLROW]</t>
  </si>
  <si>
    <t xml:space="preserve">        Insert Control Row with [AQ1]</t>
  </si>
  <si>
    <t xml:space="preserve">   Calculation Methods</t>
  </si>
  <si>
    <t>[INSHEETCMCOLUMNS]</t>
  </si>
  <si>
    <t xml:space="preserve">        In-Sheet Calc Method Column(s) - Horizontal AQ</t>
  </si>
  <si>
    <t>Refresh behavior</t>
  </si>
  <si>
    <t>[REFRESHONMANUALREFRESH]</t>
  </si>
  <si>
    <t>Refresh on manual refresh</t>
  </si>
  <si>
    <t>[REFRESHONPROCESSDOCUMENT]</t>
  </si>
  <si>
    <t>Refresh during document processing</t>
  </si>
  <si>
    <t>[REFRESHONOPEN]</t>
  </si>
  <si>
    <t>Refresh on file open</t>
  </si>
  <si>
    <t>[REFRESHBEFOREMULTIPASS]</t>
  </si>
  <si>
    <t>Refresh once before multipass processing (advanced)</t>
  </si>
  <si>
    <t>[REFRESHAFTERSAVEDATA]</t>
  </si>
  <si>
    <t>Refresh after save data</t>
  </si>
  <si>
    <t>[REBUILD]</t>
  </si>
  <si>
    <t>Rebuild Data Ranges</t>
  </si>
  <si>
    <t>[ZERO]</t>
  </si>
  <si>
    <t xml:space="preserve">   Zero data before update</t>
  </si>
  <si>
    <t>[UPDATE]</t>
  </si>
  <si>
    <t xml:space="preserve">   Update existing data</t>
  </si>
  <si>
    <t>[INSERT]</t>
  </si>
  <si>
    <t xml:space="preserve">   Insert new records</t>
  </si>
  <si>
    <t>Data Conversion</t>
  </si>
  <si>
    <t>[CurConvTarget]</t>
  </si>
  <si>
    <t xml:space="preserve">       Conversion Target (e.g. USD)</t>
  </si>
  <si>
    <t>[CurConvScenario]</t>
  </si>
  <si>
    <t xml:space="preserve">       Conversion Scenario Override (overrides default setting from table)</t>
  </si>
  <si>
    <t>[CurConvType]</t>
  </si>
  <si>
    <t xml:space="preserve">       Conversion Type Override (overrides default setting from table)</t>
  </si>
  <si>
    <t>[AQ2]</t>
  </si>
  <si>
    <t>5:5</t>
  </si>
  <si>
    <t>B</t>
  </si>
  <si>
    <t>6:6</t>
  </si>
  <si>
    <t xml:space="preserve">   Rebuild Data Ranges</t>
  </si>
  <si>
    <t>(if you need more Axiom Queries, you can use</t>
  </si>
  <si>
    <t>the Sheet Assistant to add more)</t>
  </si>
  <si>
    <t>Patient Revenue</t>
  </si>
  <si>
    <t>R_IPRev</t>
  </si>
  <si>
    <t>Inpatient</t>
  </si>
  <si>
    <t>R_OPRev</t>
  </si>
  <si>
    <t>Outpatient</t>
  </si>
  <si>
    <t>R_OthPtRev</t>
  </si>
  <si>
    <t>Other Patient Revenue</t>
  </si>
  <si>
    <t>Total Patient Revenue</t>
  </si>
  <si>
    <t>Deductions From Revenue</t>
  </si>
  <si>
    <t>D_Charity</t>
  </si>
  <si>
    <t>Charity Services</t>
  </si>
  <si>
    <t>D_Contractual</t>
  </si>
  <si>
    <t>Contractual Allowances</t>
  </si>
  <si>
    <t>D_Discounts</t>
  </si>
  <si>
    <t>Other Discounts</t>
  </si>
  <si>
    <t>D_BadDebt</t>
  </si>
  <si>
    <t>Bad Debt</t>
  </si>
  <si>
    <t>Total Deductions</t>
  </si>
  <si>
    <t>Net Patient Revenue</t>
  </si>
  <si>
    <t>R_OtherRev</t>
  </si>
  <si>
    <t>Other Operating Revenue</t>
  </si>
  <si>
    <t>Total Operating Revenue</t>
  </si>
  <si>
    <t>Operating Expenses</t>
  </si>
  <si>
    <t>E_Salaries</t>
  </si>
  <si>
    <t>Salaries &amp; Wages</t>
  </si>
  <si>
    <t>E_Benefits</t>
  </si>
  <si>
    <t>Benefits</t>
  </si>
  <si>
    <t>E_SalariesContract</t>
  </si>
  <si>
    <t>Contract Labor</t>
  </si>
  <si>
    <t>E_ProFees</t>
  </si>
  <si>
    <t>Professional Fees</t>
  </si>
  <si>
    <t>E_PurchSvcs</t>
  </si>
  <si>
    <t>Purchased Services</t>
  </si>
  <si>
    <t>E_MedSupplies</t>
  </si>
  <si>
    <t>Medical Supplies</t>
  </si>
  <si>
    <t>E_Drugs</t>
  </si>
  <si>
    <t>Drugs &amp; Pharmaceuticals</t>
  </si>
  <si>
    <t>E_OthSupplies</t>
  </si>
  <si>
    <t>Other Supplies</t>
  </si>
  <si>
    <t>E_Depreciation</t>
  </si>
  <si>
    <t>Depreciation &amp; Amortization</t>
  </si>
  <si>
    <t>E_RentLease</t>
  </si>
  <si>
    <t>Lease and Rental</t>
  </si>
  <si>
    <t>E_MaintRepairs</t>
  </si>
  <si>
    <t>Maintenance &amp; Repairs</t>
  </si>
  <si>
    <t>E_Utilities</t>
  </si>
  <si>
    <t>Utilities</t>
  </si>
  <si>
    <t>E_Insurance</t>
  </si>
  <si>
    <t>Insurance</t>
  </si>
  <si>
    <t>E_Interest</t>
  </si>
  <si>
    <t>Interest</t>
  </si>
  <si>
    <t>E_BadDebt</t>
  </si>
  <si>
    <t>E_OtherExp</t>
  </si>
  <si>
    <t>Other Expenses</t>
  </si>
  <si>
    <t>Total Operating Expenses</t>
  </si>
  <si>
    <t>Excess of Revenue Over Expenses from Operations</t>
  </si>
  <si>
    <t>Non-Operating</t>
  </si>
  <si>
    <t>R_NonOpContrib</t>
  </si>
  <si>
    <t>Unrestricted Contributions</t>
  </si>
  <si>
    <t>R_NonOpRev</t>
  </si>
  <si>
    <t>R_NonOpInvest</t>
  </si>
  <si>
    <t>Investment Income</t>
  </si>
  <si>
    <t>R_NonOpInterest</t>
  </si>
  <si>
    <t>Interest Income</t>
  </si>
  <si>
    <t>R_NonOpGainLoss</t>
  </si>
  <si>
    <t>Gain(Loss) on Sale of Assets</t>
  </si>
  <si>
    <t>Total Non-Operating</t>
  </si>
  <si>
    <t>R_NonOpExtraord</t>
  </si>
  <si>
    <t>Extraordinary Item</t>
  </si>
  <si>
    <t>Excess of Revenue Over Expenses</t>
  </si>
  <si>
    <t>[STOP]</t>
  </si>
  <si>
    <t>Report</t>
  </si>
  <si>
    <t>ACCT.FSDetail</t>
  </si>
  <si>
    <t>Purpose</t>
  </si>
  <si>
    <t>Configuration</t>
  </si>
  <si>
    <t>Annualized</t>
  </si>
  <si>
    <t>Budget</t>
  </si>
  <si>
    <t>YTD</t>
  </si>
  <si>
    <t>Forecast Income Summary</t>
  </si>
  <si>
    <t>Forecast</t>
  </si>
  <si>
    <t>Current Year</t>
  </si>
  <si>
    <t>Var %</t>
  </si>
  <si>
    <t>Forecast to Budget</t>
  </si>
  <si>
    <t>Variance</t>
  </si>
  <si>
    <t>Freeze Pane (Variables sheet)</t>
  </si>
  <si>
    <t>Report Variables</t>
  </si>
  <si>
    <t>Current</t>
  </si>
  <si>
    <t>LY</t>
  </si>
  <si>
    <t>NY</t>
  </si>
  <si>
    <t>CY</t>
  </si>
  <si>
    <t>Code</t>
  </si>
  <si>
    <t>Description</t>
  </si>
  <si>
    <t>Period</t>
  </si>
  <si>
    <t>Total</t>
  </si>
  <si>
    <t>CALENDAR</t>
  </si>
  <si>
    <t>Current Period</t>
  </si>
  <si>
    <t>Current Month 1</t>
  </si>
  <si>
    <t>Current Month 2</t>
  </si>
  <si>
    <t>Organization Name</t>
  </si>
  <si>
    <t>Text for Current Period</t>
  </si>
  <si>
    <t>Month Ending Date</t>
  </si>
  <si>
    <t>FTE Factor</t>
  </si>
  <si>
    <t>Calendar Days</t>
  </si>
  <si>
    <t>Worked Days</t>
  </si>
  <si>
    <t>FILTERS</t>
  </si>
  <si>
    <t>Running Multi Pass?</t>
  </si>
  <si>
    <t>File Processing Table</t>
  </si>
  <si>
    <t>File Processing Column</t>
  </si>
  <si>
    <t>File Processing Filter</t>
  </si>
  <si>
    <t>Quick Filter</t>
  </si>
  <si>
    <t>Dynamic Title</t>
  </si>
  <si>
    <t>Financial Tables</t>
  </si>
  <si>
    <t>Last Year</t>
  </si>
  <si>
    <t>Next Year</t>
  </si>
  <si>
    <t>Last Year -1</t>
  </si>
  <si>
    <t>Actual</t>
  </si>
  <si>
    <t>Actual Detail</t>
  </si>
  <si>
    <t>Budget Detail</t>
  </si>
  <si>
    <t>Payroll Tables</t>
  </si>
  <si>
    <t>Actual 12</t>
  </si>
  <si>
    <t>Actual 27</t>
  </si>
  <si>
    <t>Budget 12</t>
  </si>
  <si>
    <t>Budget 27</t>
  </si>
  <si>
    <t>Provider Tables</t>
  </si>
  <si>
    <t>[CloseROWorkbookWithoutSavePrompt]</t>
  </si>
  <si>
    <t>Close read-only files without prompting to save</t>
  </si>
  <si>
    <t>[AssociatedTaskPane]</t>
  </si>
  <si>
    <t>Associated Task Pane</t>
  </si>
  <si>
    <t>Views</t>
  </si>
  <si>
    <t>[ApplyColumnViewsOnOpen]</t>
  </si>
  <si>
    <t>Initial Dynamic Column Views (view on open)</t>
  </si>
  <si>
    <t>[ApplyRowViewsOnOpen]</t>
  </si>
  <si>
    <t>Initial Dynamic Row Views (view on open)</t>
  </si>
  <si>
    <t>[SHEETCOLUMNVIEWS]</t>
  </si>
  <si>
    <t>Current Dynamic Column Views</t>
  </si>
  <si>
    <t>[SHEETROWVIEWS]</t>
  </si>
  <si>
    <t>Current Dynamic Row Views</t>
  </si>
  <si>
    <t>[SHOWVIEWHEADERS]</t>
  </si>
  <si>
    <t>Show View Headers in Menu</t>
  </si>
  <si>
    <t>Variables</t>
  </si>
  <si>
    <t>Hidden</t>
  </si>
  <si>
    <t>.YTD</t>
  </si>
  <si>
    <t>.TOT</t>
  </si>
  <si>
    <t>[FILEPROCESSING_VERSION]</t>
  </si>
  <si>
    <t>FILE PROCESSING CONTROL SHEET</t>
  </si>
  <si>
    <t>Multipass Columns and Current Value Defaults</t>
  </si>
  <si>
    <t>[FILEPROCESSING_SOURCECOLUMNS]</t>
  </si>
  <si>
    <t>Source Columns</t>
  </si>
  <si>
    <t>[FILEPROCESSING_SINGLEPASSVALUES]</t>
  </si>
  <si>
    <t>Current Value Defaults</t>
  </si>
  <si>
    <t>General Settings</t>
  </si>
  <si>
    <t>[FILEPROCESSING_ENABLED]</t>
  </si>
  <si>
    <t>Processing Enabled</t>
  </si>
  <si>
    <t>[FILEPROCESSING_TYPE]</t>
  </si>
  <si>
    <t>Processing Type</t>
  </si>
  <si>
    <t>Snapshot File</t>
  </si>
  <si>
    <t>[SetRow;Autofit]</t>
  </si>
  <si>
    <t>[FILEPROCESSING_SCREENUPDATING]</t>
  </si>
  <si>
    <t>Screen Updating</t>
  </si>
  <si>
    <t>MultiPass Settings</t>
  </si>
  <si>
    <t>Primary Table</t>
  </si>
  <si>
    <t>Sum data by these columns</t>
  </si>
  <si>
    <t>Sort results by these database columns</t>
  </si>
  <si>
    <t>Limit MultiPass iterations by this filter</t>
  </si>
  <si>
    <t>[FILEPROCESSING_MULTIPASSFILTERTABLETYPES]</t>
  </si>
  <si>
    <t>Apply MultiPass Data Filter to these Tabletypes</t>
  </si>
  <si>
    <t>[FILEPROCESSING_MULTIPASSFILTERTABLES]</t>
  </si>
  <si>
    <t>Apply MultiPass Data Filter to these Tables</t>
  </si>
  <si>
    <t>Multi Pass AQ</t>
  </si>
  <si>
    <t>Activate</t>
  </si>
  <si>
    <t>Snapshot Settings</t>
  </si>
  <si>
    <t>[FILEPROCESSING_SNAPSHOTFILETYPE]</t>
  </si>
  <si>
    <t>Snapshot File Type</t>
  </si>
  <si>
    <t>.xlsx</t>
  </si>
  <si>
    <t>[FILEPROCESSING_CONVERTFORMULAS]</t>
  </si>
  <si>
    <t>Formula Conversion</t>
  </si>
  <si>
    <t>Convert All Formulas</t>
  </si>
  <si>
    <t>Export to Text File Settings</t>
  </si>
  <si>
    <t>[FILEPROCESSING_EXPORTFILETYPE]</t>
  </si>
  <si>
    <t>Delimiter and File Type</t>
  </si>
  <si>
    <t>.csv</t>
  </si>
  <si>
    <t>[FILEPROCESSING_INCLUDEHEADERS]</t>
  </si>
  <si>
    <t>Include Headers</t>
  </si>
  <si>
    <t>File Settings</t>
  </si>
  <si>
    <t>[FILEPROCESSING_SHEETSTOPROCESS]</t>
  </si>
  <si>
    <t xml:space="preserve">Sheets to Process </t>
  </si>
  <si>
    <t>[FILEPROCESSING_OUTPUTFILECONTEXT]</t>
  </si>
  <si>
    <t>Output to Local File System or Axiom Repository</t>
  </si>
  <si>
    <t>[FILEPROCESSING_OUTPUTFOLDER]</t>
  </si>
  <si>
    <t>Output Folder</t>
  </si>
  <si>
    <t>[FILEPROCESSING_OUTPUTFILENAME]</t>
  </si>
  <si>
    <t>Output Filename</t>
  </si>
  <si>
    <t>[FILEPROCESSING_OUTPUTSHEETNAME]</t>
  </si>
  <si>
    <t>Output Sheet Name</t>
  </si>
  <si>
    <t>[FILEPROCESSING_OUTPUTFILEDISSEMINATION]</t>
  </si>
  <si>
    <t xml:space="preserve">Save or Email Generated Files </t>
  </si>
  <si>
    <t>Save Files</t>
  </si>
  <si>
    <t>[FILEPROCESSING_OUTPUTFILEPARTITIONING]</t>
  </si>
  <si>
    <t>Multipass File Generation Mode</t>
  </si>
  <si>
    <t>Create a Single Output File</t>
  </si>
  <si>
    <t>[FILEPROCESSING_OPENOUTPUTFILE]</t>
  </si>
  <si>
    <t>Open Output File after Processing</t>
  </si>
  <si>
    <t>Save Data Settings</t>
  </si>
  <si>
    <t>[FILEPROCESSING_SAVEDATASETTING]</t>
  </si>
  <si>
    <t>Save Data Mode</t>
  </si>
  <si>
    <t>Save Data at End of Processing</t>
  </si>
  <si>
    <t>[SAVEDATABATCH_SOURCESHEET]</t>
  </si>
  <si>
    <t>Batch Mode Source Sheet</t>
  </si>
  <si>
    <t>[SAVEDATABATCH_SOURCEAQ]</t>
  </si>
  <si>
    <t>Batch Mode Source AQ</t>
  </si>
  <si>
    <t>[SAVEDATABATCH_BATCHSIZE]</t>
  </si>
  <si>
    <t>Batch Mode Batch Size</t>
  </si>
  <si>
    <t>Print Settings</t>
  </si>
  <si>
    <t>[PRINT_VIEWS]</t>
  </si>
  <si>
    <t>Print Views</t>
  </si>
  <si>
    <t>[PRINTER]</t>
  </si>
  <si>
    <t>Printer</t>
  </si>
  <si>
    <t>Email Settings</t>
  </si>
  <si>
    <t>[FILEPROCESSING_EMAILDISTRIBUTIONLIST]</t>
  </si>
  <si>
    <t>Distribution List</t>
  </si>
  <si>
    <t>[FILEPROCESSING_EMAILBCCLIST]</t>
  </si>
  <si>
    <t>Bcc</t>
  </si>
  <si>
    <t>[FILEPROCESSING_EMAILFROM]</t>
  </si>
  <si>
    <t>From</t>
  </si>
  <si>
    <t>System</t>
  </si>
  <si>
    <t>[FILEPROCESSING_EMAILSUBJECTLINE]</t>
  </si>
  <si>
    <t>Subject Line</t>
  </si>
  <si>
    <t>[FILEPROCESSING_EMAILBODYTEXT]</t>
  </si>
  <si>
    <t>Body Text</t>
  </si>
  <si>
    <t>Batch Variables</t>
  </si>
  <si>
    <t>[FILEPROCESSING_VARIABLENAMES]</t>
  </si>
  <si>
    <t>Variable Names</t>
  </si>
  <si>
    <t>[FILEPROCESSING_VARIABLEVALUES]</t>
  </si>
  <si>
    <t>Variable Values</t>
  </si>
  <si>
    <t>E74:E77</t>
  </si>
  <si>
    <t>F74:F76</t>
  </si>
  <si>
    <t>G74:G79</t>
  </si>
  <si>
    <t>H74:H75</t>
  </si>
  <si>
    <t>I74:I76</t>
  </si>
  <si>
    <t>J74:J81</t>
  </si>
  <si>
    <t>K74:K75</t>
  </si>
  <si>
    <t>L74:L75</t>
  </si>
  <si>
    <t>M74:M75</t>
  </si>
  <si>
    <t>Save Data After Each Pass</t>
  </si>
  <si>
    <t>Convert Axiom Formulas Only</t>
  </si>
  <si>
    <t>.xlsm</t>
  </si>
  <si>
    <t>Export to Delimited Text File</t>
  </si>
  <si>
    <t>Create an Output File for Each Pass</t>
  </si>
  <si>
    <t>Email Files</t>
  </si>
  <si>
    <t>.txt (space delimited)</t>
  </si>
  <si>
    <t>Current User</t>
  </si>
  <si>
    <t>.xls</t>
  </si>
  <si>
    <t>Save Results to Output Sheet</t>
  </si>
  <si>
    <t>Save Data</t>
  </si>
  <si>
    <t>Save and Email Files</t>
  </si>
  <si>
    <t>.txt (period delimited)</t>
  </si>
  <si>
    <t>.pdf</t>
  </si>
  <si>
    <t>File Collect</t>
  </si>
  <si>
    <t>.txt (pipe delimited)</t>
  </si>
  <si>
    <t>Batch</t>
  </si>
  <si>
    <t>.txt (tab delimited)</t>
  </si>
  <si>
    <t>Alerts</t>
  </si>
  <si>
    <t>.txt (semicolon delimited)</t>
  </si>
  <si>
    <t>.txt (colon delimited)</t>
  </si>
  <si>
    <t>Instructions</t>
  </si>
  <si>
    <t>* See the Report Tips ribbon button above for additional help</t>
  </si>
  <si>
    <t>Income Statement report comparing the current year actual to current year budget, and current year forecast</t>
  </si>
  <si>
    <t>Axiom Repository</t>
  </si>
  <si>
    <t>ForecastISSum_[Current_Value]</t>
  </si>
  <si>
    <t>DEPT.Entity</t>
  </si>
  <si>
    <t>[View;Default]</t>
  </si>
  <si>
    <t>BudFPOutputRep</t>
  </si>
  <si>
    <t>BudFPOutputLoc</t>
  </si>
  <si>
    <t>Control_FileProcessing</t>
  </si>
  <si>
    <t>E17:G23</t>
  </si>
  <si>
    <t>DEPT.Entity.ENTITY</t>
  </si>
  <si>
    <t>DEPT.Entity.Description</t>
  </si>
  <si>
    <t>Refresh the Report Data - Select "Refresh Data" on the KH Main ribbon</t>
  </si>
  <si>
    <t>[ActivateSheetOnOpen]</t>
  </si>
  <si>
    <t>Activate sheet on open</t>
  </si>
  <si>
    <t>[DisableQuickFilter]</t>
  </si>
  <si>
    <t>Disable quick filter</t>
  </si>
  <si>
    <t>[MasterSheets]</t>
  </si>
  <si>
    <t>Master Sheets</t>
  </si>
  <si>
    <t>[MasterSheet]</t>
  </si>
  <si>
    <t>Master Sheet</t>
  </si>
  <si>
    <t>[RefreshVariables]</t>
  </si>
  <si>
    <t>[Name]</t>
  </si>
  <si>
    <t>[VariableType]</t>
  </si>
  <si>
    <t>[IsEnabled]</t>
  </si>
  <si>
    <t>[SelectedValue]</t>
  </si>
  <si>
    <t>[ClearSelectedValueOnSave]</t>
  </si>
  <si>
    <t>[IsRequired]</t>
  </si>
  <si>
    <t>[DependsOn]</t>
  </si>
  <si>
    <t>[PlaceHolderText]</t>
  </si>
  <si>
    <t>[ListChoices]</t>
  </si>
  <si>
    <t>[ColumnName]</t>
  </si>
  <si>
    <t>[AdditionalColumns]</t>
  </si>
  <si>
    <t>[ColumnFilter]</t>
  </si>
  <si>
    <t>[AllowMultiSelect]</t>
  </si>
  <si>
    <t>False</t>
  </si>
  <si>
    <t>G23</t>
  </si>
  <si>
    <t>[csversion]</t>
  </si>
  <si>
    <t>[ShowRowAndColumnHeadings]</t>
  </si>
  <si>
    <t>Show row and column headings</t>
  </si>
  <si>
    <t>[DataLookupsToRunOnOpen]</t>
  </si>
  <si>
    <t>DataLookups to run on open</t>
  </si>
  <si>
    <t>[EnableMessageStream]</t>
  </si>
  <si>
    <t>Enable Message Stream</t>
  </si>
  <si>
    <t>[ClearDataLookupsOnSave]</t>
  </si>
  <si>
    <t>Clear DataLookups on save</t>
  </si>
  <si>
    <t>[ENABLEDRILLING]</t>
  </si>
  <si>
    <t>Enable Drilling</t>
  </si>
  <si>
    <t>Filters</t>
  </si>
  <si>
    <t>[ProcessDefinitionID]</t>
  </si>
  <si>
    <t xml:space="preserve">    Process Definition ID</t>
  </si>
  <si>
    <t>[DataLookupsToRun]</t>
  </si>
  <si>
    <t>DataLookups to run</t>
  </si>
  <si>
    <t>[CheckForTableDataChanged]</t>
  </si>
  <si>
    <t>Refresh only if primary table changed since last refresh</t>
  </si>
  <si>
    <t>[RefreshTimestamp]</t>
  </si>
  <si>
    <t>Last refresh time</t>
  </si>
  <si>
    <t>[HideControlSheetOnOpen]</t>
  </si>
  <si>
    <t>Hide Control Sheet on open</t>
  </si>
  <si>
    <t>[View;All]</t>
  </si>
  <si>
    <t>R_NonOpOther</t>
  </si>
  <si>
    <t>Non Operating Revenue</t>
  </si>
  <si>
    <t>Non Operating Revenue - Other</t>
  </si>
  <si>
    <t>Adjusted</t>
  </si>
  <si>
    <t>Original</t>
  </si>
  <si>
    <t>Adjustments</t>
  </si>
  <si>
    <t>Sheet Filter</t>
  </si>
  <si>
    <t>[Variable]</t>
  </si>
  <si>
    <t>Select Entity:</t>
  </si>
  <si>
    <t>ColumnValue</t>
  </si>
  <si>
    <t>ENTITY.ENTITY</t>
  </si>
  <si>
    <t>AQ1: CY Data</t>
  </si>
  <si>
    <t>Fixed Filter:</t>
  </si>
  <si>
    <t>Computed Report Filter</t>
  </si>
  <si>
    <t>ACCT.Statement.STATEMENT IN ('HoursJC', 'Hours', 'IS')</t>
  </si>
  <si>
    <t>OnManualRefreshOnly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</si>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</sst>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164" formatCode="0.0%"/>
    <numFmt numFmtId="165" formatCode=";;;"/>
    <numFmt numFmtId="166" formatCode="0_);\(0\)"/>
    <numFmt numFmtId="167" formatCode="#,##0.0_);\(#,##0.0\)"/>
    <numFmt numFmtId="168" formatCode="#,##0.000_);\(#,##0.000\)"/>
    <numFmt numFmtId="169" formatCode="0.0%_);\(0.0%\)"/>
    <numFmt numFmtId="170" formatCode="0.00%_);\(0.00%\)"/>
    <numFmt numFmtId="171" formatCode="mm/dd/yy"/>
    <numFmt numFmtId="172" formatCode="#,##0.0000_);\(#,##0.0000\)"/>
    <numFmt numFmtId="173" formatCode="mmm\-yyyy"/>
  </numFmts>
  <fonts count="85">
    <font>
      <sz val="11"/>
      <color theme="1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1"/>
      <color theme="0"/>
      <name val="Segoe UI"/>
      <family val="2"/>
      <scheme val="minor"/>
    </font>
    <font>
      <sz val="8"/>
      <color theme="0"/>
      <name val="Segoe U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Segoe UI"/>
      <family val="2"/>
    </font>
    <font>
      <b/>
      <sz val="12"/>
      <color theme="1"/>
      <name val="Segoe UI"/>
      <family val="2"/>
    </font>
    <font>
      <sz val="10"/>
      <color rgb="FF292929"/>
      <name val="Segoe U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  <scheme val="minor"/>
    </font>
    <font>
      <sz val="11"/>
      <color theme="3" tint="-0.499984740745262"/>
      <name val="Segoe UI"/>
      <family val="2"/>
      <scheme val="minor"/>
    </font>
    <font>
      <b/>
      <sz val="11"/>
      <color theme="3" tint="-0.499984740745262"/>
      <name val="Segoe UI"/>
      <family val="2"/>
      <scheme val="minor"/>
    </font>
    <font>
      <i/>
      <sz val="11"/>
      <color theme="3"/>
      <name val="Segoe UI"/>
      <family val="2"/>
      <scheme val="minor"/>
    </font>
    <font>
      <b/>
      <sz val="14"/>
      <color theme="3" tint="-0.499984740745262"/>
      <name val="Segoe UI"/>
      <family val="2"/>
      <scheme val="minor"/>
    </font>
    <font>
      <b/>
      <u/>
      <sz val="11"/>
      <color theme="3" tint="-0.499984740745262"/>
      <name val="Segoe UI"/>
      <family val="2"/>
      <scheme val="minor"/>
    </font>
    <font>
      <i/>
      <sz val="11"/>
      <color theme="0" tint="-0.14996795556505021"/>
      <name val="Segoe UI"/>
      <family val="2"/>
      <scheme val="minor"/>
    </font>
    <font>
      <sz val="10"/>
      <name val="Segoe UI"/>
      <family val="2"/>
      <scheme val="minor"/>
    </font>
    <font>
      <sz val="11"/>
      <name val="Segoe UI"/>
      <family val="2"/>
      <scheme val="minor"/>
    </font>
    <font>
      <sz val="11"/>
      <color theme="0" tint="-0.14996795556505021"/>
      <name val="Segoe UI"/>
      <family val="2"/>
      <scheme val="minor"/>
    </font>
    <font>
      <b/>
      <sz val="11"/>
      <color theme="3"/>
      <name val="Segoe UI"/>
      <family val="2"/>
      <scheme val="minor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10"/>
      <name val="Segoe UI"/>
      <family val="2"/>
      <scheme val="minor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Segoe UI"/>
      <family val="2"/>
      <scheme val="minor"/>
    </font>
    <font>
      <sz val="18"/>
      <color theme="3"/>
      <name val="Century Gothic"/>
      <family val="2"/>
      <scheme val="major"/>
    </font>
    <font>
      <b/>
      <sz val="15"/>
      <color theme="3"/>
      <name val="Segoe UI"/>
      <family val="2"/>
      <scheme val="minor"/>
    </font>
    <font>
      <b/>
      <sz val="13"/>
      <color theme="3"/>
      <name val="Segoe UI"/>
      <family val="2"/>
      <scheme val="minor"/>
    </font>
    <font>
      <sz val="11"/>
      <color rgb="FF006100"/>
      <name val="Segoe UI"/>
      <family val="2"/>
      <scheme val="minor"/>
    </font>
    <font>
      <sz val="11"/>
      <color rgb="FF9C0006"/>
      <name val="Segoe UI"/>
      <family val="2"/>
      <scheme val="minor"/>
    </font>
    <font>
      <sz val="11"/>
      <color rgb="FF9C6500"/>
      <name val="Segoe UI"/>
      <family val="2"/>
      <scheme val="minor"/>
    </font>
    <font>
      <sz val="11"/>
      <color rgb="FF3F3F76"/>
      <name val="Segoe UI"/>
      <family val="2"/>
      <scheme val="minor"/>
    </font>
    <font>
      <b/>
      <sz val="11"/>
      <color rgb="FF3F3F3F"/>
      <name val="Segoe UI"/>
      <family val="2"/>
      <scheme val="minor"/>
    </font>
    <font>
      <b/>
      <sz val="11"/>
      <color rgb="FFFA7D00"/>
      <name val="Segoe UI"/>
      <family val="2"/>
      <scheme val="minor"/>
    </font>
    <font>
      <sz val="11"/>
      <color rgb="FFFA7D00"/>
      <name val="Segoe UI"/>
      <family val="2"/>
      <scheme val="minor"/>
    </font>
    <font>
      <sz val="11"/>
      <color rgb="FFFF0000"/>
      <name val="Segoe UI"/>
      <family val="2"/>
      <scheme val="minor"/>
    </font>
    <font>
      <i/>
      <sz val="11"/>
      <color rgb="FF7F7F7F"/>
      <name val="Segoe UI"/>
      <family val="2"/>
      <scheme val="minor"/>
    </font>
    <font>
      <b/>
      <sz val="11"/>
      <color theme="1"/>
      <name val="Segoe UI"/>
      <family val="2"/>
      <scheme val="minor"/>
    </font>
    <font>
      <sz val="10"/>
      <color rgb="FF232D32"/>
      <name val="Segoe UI"/>
      <family val="2"/>
    </font>
    <font>
      <b/>
      <sz val="10"/>
      <color rgb="FF232D32"/>
      <name val="Segoe UI"/>
      <family val="2"/>
    </font>
    <font>
      <b/>
      <sz val="10"/>
      <color rgb="FF455A64"/>
      <name val="Segoe UI"/>
      <family val="2"/>
    </font>
    <font>
      <sz val="10"/>
      <color rgb="FF455A64"/>
      <name val="Segoe UI"/>
      <family val="2"/>
    </font>
    <font>
      <sz val="12"/>
      <color rgb="FF455A64"/>
      <name val="Segoe UI"/>
      <family val="2"/>
    </font>
    <font>
      <b/>
      <sz val="12"/>
      <color rgb="FF455A64"/>
      <name val="Segoe UI"/>
      <family val="2"/>
    </font>
    <font>
      <sz val="10"/>
      <color rgb="FF222B35"/>
      <name val="Segoe UI"/>
      <family val="2"/>
    </font>
    <font>
      <sz val="22"/>
      <color rgb="FF64B5F6"/>
      <name val="Segoe UI"/>
      <family val="2"/>
    </font>
    <font>
      <b/>
      <sz val="10"/>
      <color rgb="FF00B0F0"/>
      <name val="Segoe UI"/>
      <family val="2"/>
    </font>
    <font>
      <sz val="11"/>
      <color rgb="FF000000"/>
      <name val="Segoe UI"/>
      <family val="2"/>
    </font>
    <font>
      <sz val="11"/>
      <color rgb="FFFFFFFF"/>
      <name val="Segoe UI"/>
      <family val="2"/>
    </font>
    <font>
      <sz val="10"/>
      <color rgb="FF00A6CF"/>
      <name val="Segoe UI"/>
      <family val="2"/>
    </font>
    <font>
      <sz val="10"/>
      <color rgb="FFFFFFFF"/>
      <name val="Segoe UI"/>
      <family val="2"/>
    </font>
    <font>
      <b/>
      <sz val="10"/>
      <color rgb="FF000000"/>
      <name val="Segoe UI"/>
      <family val="2"/>
    </font>
    <font>
      <i/>
      <sz val="9"/>
      <color rgb="FF7F7F7F"/>
      <name val="Segoe UI"/>
      <family val="2"/>
    </font>
    <font>
      <i/>
      <sz val="11"/>
      <color rgb="FF7F7F7F"/>
      <name val="Segoe UI"/>
      <family val="2"/>
    </font>
    <font>
      <sz val="11"/>
      <color rgb="FF17A8FF"/>
      <name val="FontAwesome"/>
    </font>
    <font>
      <i/>
      <sz val="8"/>
      <color rgb="FF455A64"/>
      <name val="Segoe UI"/>
      <family val="2"/>
    </font>
    <font>
      <sz val="10"/>
      <color rgb="FFFF0000"/>
      <name val="Wingdings"/>
      <charset val="2"/>
    </font>
    <font>
      <sz val="11"/>
      <color rgb="FF232D32"/>
      <name val="Segoe UI"/>
      <family val="2"/>
    </font>
    <font>
      <b/>
      <sz val="11"/>
      <color theme="3" tint="-0.49974059266945403"/>
      <name val="Segoe UI"/>
      <family val="2"/>
      <scheme val="minor"/>
    </font>
    <font>
      <b/>
      <sz val="11"/>
      <color theme="3" tint="-0.49974059266945403"/>
      <name val="Antique Olive Roman"/>
      <family val="2"/>
    </font>
    <font>
      <sz val="11"/>
      <color theme="3" tint="-0.49974059266945403"/>
      <name val="Segoe UI"/>
      <family val="2"/>
      <scheme val="minor"/>
    </font>
    <font>
      <u/>
      <sz val="11"/>
      <color theme="3" tint="-0.49974059266945403"/>
      <name val="Segoe UI"/>
      <family val="2"/>
      <scheme val="minor"/>
    </font>
    <font>
      <u/>
      <sz val="8"/>
      <color theme="3" tint="-0.49974059266945403"/>
      <name val="Segoe UI"/>
      <family val="2"/>
      <scheme val="minor"/>
    </font>
    <font>
      <sz val="11"/>
      <color rgb="FF232D32"/>
      <name val="Segoe UI"/>
      <family val="2"/>
      <scheme val="minor"/>
    </font>
    <font>
      <sz val="11"/>
      <color rgb="FF000000"/>
      <name val="Segoe UI"/>
      <family val="2"/>
      <scheme val="minor"/>
    </font>
    <font>
      <sz val="11"/>
      <color rgb="FFFFFFFF"/>
      <name val="Segoe UI"/>
      <family val="2"/>
      <scheme val="minor"/>
    </font>
    <font>
      <sz val="10"/>
      <color rgb="FF455A64"/>
      <name val="Segoe UI"/>
      <family val="2"/>
      <scheme val="minor"/>
    </font>
    <font>
      <sz val="10"/>
      <color rgb="FF232D32"/>
      <name val="Segoe UI"/>
      <family val="2"/>
      <scheme val="minor"/>
    </font>
    <font>
      <b/>
      <sz val="10"/>
      <color rgb="FF455A64"/>
      <name val="Segoe UI"/>
      <family val="2"/>
      <scheme val="minor"/>
    </font>
    <font>
      <b/>
      <sz val="11"/>
      <color theme="3" tint="-0.49971007415997803"/>
      <name val="Segoe UI"/>
      <family val="2"/>
      <scheme val="minor"/>
    </font>
    <font>
      <b/>
      <sz val="11"/>
      <color theme="0" tint="-0.14972380748924222"/>
      <name val="Segoe UI"/>
      <family val="2"/>
      <scheme val="minor"/>
    </font>
    <font>
      <b/>
      <sz val="11"/>
      <color theme="3" tint="-0.49971007415997803"/>
      <name val="Antique Olive Roman"/>
      <family val="2"/>
    </font>
    <font>
      <sz val="11"/>
      <color theme="3" tint="-0.49971007415997803"/>
      <name val="Segoe UI"/>
      <family val="2"/>
      <scheme val="minor"/>
    </font>
    <font>
      <b/>
      <u/>
      <sz val="11"/>
      <color theme="3" tint="-0.49971007415997803"/>
      <name val="Segoe UI"/>
      <family val="2"/>
      <scheme val="minor"/>
    </font>
    <font>
      <b/>
      <u/>
      <sz val="11"/>
      <color theme="0" tint="-0.14972380748924222"/>
      <name val="Segoe UI"/>
      <family val="2"/>
      <scheme val="minor"/>
    </font>
    <font>
      <sz val="8"/>
      <color theme="3" tint="-0.49971007415997803"/>
      <name val="Segoe UI"/>
      <family val="2"/>
      <scheme val="minor"/>
    </font>
    <font>
      <sz val="11"/>
      <color theme="0" tint="-0.14972380748924222"/>
      <name val="Segoe UI"/>
      <family val="2"/>
      <scheme val="minor"/>
    </font>
    <font>
      <b/>
      <sz val="8"/>
      <color theme="3" tint="-0.49971007415997803"/>
      <name val="Segoe UI"/>
      <family val="2"/>
      <scheme val="minor"/>
    </font>
    <font>
      <u/>
      <sz val="11"/>
      <color theme="3" tint="-0.49971007415997803"/>
      <name val="Segoe UI"/>
      <family val="2"/>
      <scheme val="minor"/>
    </font>
    <font>
      <b/>
      <sz val="8"/>
      <color theme="3" tint="-0.49971007415997803"/>
      <name val="Antique Olive Roman"/>
      <family val="2"/>
    </font>
    <font>
      <u/>
      <sz val="8"/>
      <color theme="3" tint="-0.49971007415997803"/>
      <name val="Segoe UI"/>
      <family val="2"/>
      <scheme val="minor"/>
    </font>
    <font>
      <sz val="11"/>
      <color theme="9" tint="-0.24970244453260904"/>
      <name val="Segoe UI"/>
      <family val="2"/>
      <scheme val="minor"/>
    </font>
  </fonts>
  <fills count="8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EEF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ED7DB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2E9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0083CC"/>
        <bgColor indexed="64"/>
      </patternFill>
    </fill>
    <fill>
      <patternFill patternType="solid">
        <fgColor rgb="FFAFBDC5"/>
        <bgColor indexed="64"/>
      </patternFill>
    </fill>
    <fill>
      <patternFill patternType="solid">
        <fgColor rgb="FF78909C"/>
        <bgColor indexed="64"/>
      </patternFill>
    </fill>
    <fill>
      <patternFill patternType="solid">
        <fgColor rgb="FF455A63"/>
        <bgColor indexed="64"/>
      </patternFill>
    </fill>
    <fill>
      <patternFill patternType="solid">
        <fgColor rgb="FF15222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8F5C9"/>
        <bgColor indexed="64"/>
      </patternFill>
    </fill>
    <fill>
      <patternFill patternType="solid">
        <fgColor rgb="FFD1C4E9"/>
        <bgColor indexed="64"/>
      </patternFill>
    </fill>
    <fill>
      <patternFill patternType="solid">
        <fgColor rgb="FFB39DDB"/>
        <bgColor indexed="64"/>
      </patternFill>
    </fill>
    <fill>
      <patternFill patternType="solid">
        <fgColor rgb="FF7E57C2"/>
        <bgColor indexed="64"/>
      </patternFill>
    </fill>
    <fill>
      <patternFill patternType="solid">
        <fgColor rgb="FF3B27A0"/>
        <bgColor indexed="64"/>
      </patternFill>
    </fill>
    <fill>
      <patternFill patternType="solid">
        <fgColor rgb="FF20156D"/>
        <bgColor indexed="64"/>
      </patternFill>
    </fill>
    <fill>
      <patternFill patternType="solid">
        <fgColor rgb="FFB2DFDB"/>
        <bgColor indexed="64"/>
      </patternFill>
    </fill>
    <fill>
      <patternFill patternType="solid">
        <fgColor rgb="FF4DB6AC"/>
        <bgColor indexed="64"/>
      </patternFill>
    </fill>
    <fill>
      <patternFill patternType="solid">
        <fgColor rgb="FF009688"/>
        <bgColor indexed="64"/>
      </patternFill>
    </fill>
    <fill>
      <patternFill patternType="solid">
        <fgColor rgb="FF00796B"/>
        <bgColor indexed="64"/>
      </patternFill>
    </fill>
    <fill>
      <patternFill patternType="solid">
        <fgColor rgb="FF004D40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F8BBD0"/>
        <bgColor indexed="64"/>
      </patternFill>
    </fill>
    <fill>
      <patternFill patternType="solid">
        <fgColor rgb="FFF06292"/>
        <bgColor indexed="64"/>
      </patternFill>
    </fill>
    <fill>
      <patternFill patternType="solid">
        <fgColor rgb="FFE91E63"/>
        <bgColor indexed="64"/>
      </patternFill>
    </fill>
    <fill>
      <patternFill patternType="solid">
        <fgColor rgb="FFC2185B"/>
        <bgColor indexed="64"/>
      </patternFill>
    </fill>
    <fill>
      <patternFill patternType="solid">
        <fgColor rgb="FF880E4F"/>
        <bgColor indexed="64"/>
      </patternFill>
    </fill>
    <fill>
      <patternFill patternType="solid">
        <fgColor rgb="FFBBDEFB"/>
        <bgColor indexed="64"/>
      </patternFill>
    </fill>
    <fill>
      <patternFill patternType="solid">
        <fgColor rgb="FF64B5F6"/>
        <bgColor indexed="64"/>
      </patternFill>
    </fill>
    <fill>
      <patternFill patternType="solid">
        <fgColor rgb="FF2196F3"/>
        <bgColor indexed="64"/>
      </patternFill>
    </fill>
    <fill>
      <patternFill patternType="solid">
        <fgColor rgb="FF1976D2"/>
        <bgColor indexed="64"/>
      </patternFill>
    </fill>
    <fill>
      <patternFill patternType="solid">
        <fgColor rgb="FF0D47A1"/>
        <bgColor indexed="64"/>
      </patternFill>
    </fill>
    <fill>
      <patternFill patternType="solid">
        <fgColor rgb="FFFFECB3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rgb="FFFFC107"/>
        <bgColor indexed="64"/>
      </patternFill>
    </fill>
    <fill>
      <patternFill patternType="solid">
        <fgColor rgb="FFFFA000"/>
        <bgColor indexed="64"/>
      </patternFill>
    </fill>
    <fill>
      <patternFill patternType="solid">
        <fgColor rgb="FFFF6F00"/>
        <bgColor indexed="64"/>
      </patternFill>
    </fill>
    <fill>
      <patternFill patternType="solid">
        <fgColor theme="0" tint="-0.14975432599871821"/>
        <bgColor indexed="64"/>
      </patternFill>
    </fill>
    <fill>
      <patternFill patternType="solid">
        <fgColor rgb="FFE1D5A9"/>
        <bgColor indexed="64"/>
      </patternFill>
    </fill>
    <fill>
      <patternFill patternType="solid">
        <fgColor rgb="FFD0BE7A"/>
        <bgColor indexed="64"/>
      </patternFill>
    </fill>
    <fill>
      <patternFill patternType="solid">
        <fgColor rgb="FFBDA343"/>
        <bgColor indexed="64"/>
      </patternFill>
    </fill>
    <fill>
      <patternFill patternType="solid">
        <fgColor rgb="FF9B8637"/>
        <bgColor indexed="64"/>
      </patternFill>
    </fill>
    <fill>
      <patternFill patternType="solid">
        <fgColor rgb="FF7F6D2D"/>
        <bgColor indexed="64"/>
      </patternFill>
    </fill>
    <fill>
      <patternFill patternType="solid">
        <fgColor theme="0" tint="-0.14972380748924222"/>
        <bgColor indexed="64"/>
      </patternFill>
    </fill>
    <fill>
      <patternFill patternType="solid">
        <fgColor theme="0" tint="-0.49992370372631001"/>
        <bgColor indexed="64"/>
      </patternFill>
    </fill>
    <fill>
      <patternFill patternType="solid">
        <fgColor theme="8" tint="-9.9917600024414813E-2"/>
        <bgColor indexed="64"/>
      </patternFill>
    </fill>
  </fills>
  <borders count="33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indexed="64"/>
      </left>
      <right style="medium">
        <color theme="3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 tint="-0.499984740745262"/>
      </left>
      <right/>
      <top/>
      <bottom style="medium">
        <color rgb="FF1F497D"/>
      </bottom>
      <diagonal/>
    </border>
    <border>
      <left/>
      <right/>
      <top style="medium">
        <color rgb="FF1F497D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9AAFBA"/>
      </top>
      <bottom style="thin">
        <color rgb="FF9AAFBA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dashed">
        <color rgb="FFDBE2E5"/>
      </top>
      <bottom style="dashed">
        <color rgb="FFDBE2E5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n">
        <color rgb="FFD8E2E5"/>
      </top>
      <bottom style="thin">
        <color rgb="FFD8E2E5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50">
    <xf numFmtId="0" fontId="0" fillId="0" borderId="0" applyNumberFormat="0" applyFon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21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20" applyNumberFormat="0" applyAlignment="0" applyProtection="0"/>
    <xf numFmtId="0" fontId="35" fillId="14" borderId="21" applyNumberFormat="0" applyAlignment="0" applyProtection="0"/>
    <xf numFmtId="0" fontId="36" fillId="14" borderId="20" applyNumberFormat="0" applyAlignment="0" applyProtection="0"/>
    <xf numFmtId="0" fontId="37" fillId="0" borderId="22" applyNumberFormat="0" applyFill="0" applyAlignment="0" applyProtection="0"/>
    <xf numFmtId="0" fontId="1" fillId="15" borderId="23" applyNumberFormat="0" applyAlignment="0" applyProtection="0"/>
    <xf numFmtId="0" fontId="38" fillId="0" borderId="0" applyNumberFormat="0" applyFill="0" applyBorder="0" applyAlignment="0" applyProtection="0"/>
    <xf numFmtId="0" fontId="27" fillId="16" borderId="24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25" applyNumberFormat="0" applyFill="0" applyAlignment="0" applyProtection="0"/>
    <xf numFmtId="0" fontId="2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" fillId="40" borderId="0" applyNumberFormat="0" applyBorder="0" applyAlignment="0" applyProtection="0"/>
    <xf numFmtId="166" fontId="41" fillId="8" borderId="0">
      <alignment horizontal="left" vertical="center"/>
    </xf>
    <xf numFmtId="5" fontId="41" fillId="8" borderId="0">
      <alignment horizontal="right" vertical="center"/>
    </xf>
    <xf numFmtId="7" fontId="41" fillId="8" borderId="0">
      <alignment horizontal="right" vertical="center"/>
    </xf>
    <xf numFmtId="166" fontId="41" fillId="8" borderId="0">
      <alignment horizontal="right" vertical="center"/>
    </xf>
    <xf numFmtId="37" fontId="41" fillId="8" borderId="0">
      <alignment horizontal="right" vertical="center"/>
    </xf>
    <xf numFmtId="169" fontId="41" fillId="8" borderId="0">
      <alignment horizontal="right" vertical="center"/>
    </xf>
    <xf numFmtId="167" fontId="41" fillId="8" borderId="0">
      <alignment horizontal="right" vertical="center"/>
    </xf>
    <xf numFmtId="170" fontId="41" fillId="8" borderId="0">
      <alignment horizontal="right" vertical="center"/>
    </xf>
    <xf numFmtId="39" fontId="41" fillId="8" borderId="0">
      <alignment horizontal="right" vertical="center"/>
    </xf>
    <xf numFmtId="166" fontId="41" fillId="8" borderId="0">
      <alignment horizontal="left" vertical="center"/>
    </xf>
    <xf numFmtId="166" fontId="41" fillId="8" borderId="0">
      <alignment horizontal="left" vertical="center" indent="1"/>
    </xf>
    <xf numFmtId="171" fontId="41" fillId="8" borderId="0">
      <alignment horizontal="right" vertical="center"/>
    </xf>
    <xf numFmtId="173" fontId="41" fillId="8" borderId="0">
      <alignment horizontal="right" vertical="center"/>
    </xf>
    <xf numFmtId="5" fontId="41" fillId="41" borderId="26">
      <alignment horizontal="right" vertical="center"/>
    </xf>
    <xf numFmtId="7" fontId="41" fillId="41" borderId="26">
      <alignment horizontal="right" vertical="center"/>
    </xf>
    <xf numFmtId="166" fontId="41" fillId="41" borderId="26">
      <alignment horizontal="right" vertical="center"/>
    </xf>
    <xf numFmtId="37" fontId="41" fillId="41" borderId="26">
      <alignment horizontal="right" vertical="center"/>
    </xf>
    <xf numFmtId="169" fontId="41" fillId="41" borderId="26">
      <alignment horizontal="right" vertical="center"/>
    </xf>
    <xf numFmtId="167" fontId="41" fillId="41" borderId="26">
      <alignment horizontal="right" vertical="center"/>
    </xf>
    <xf numFmtId="170" fontId="41" fillId="41" borderId="26">
      <alignment horizontal="right" vertical="center"/>
    </xf>
    <xf numFmtId="39" fontId="41" fillId="41" borderId="26">
      <alignment horizontal="right" vertical="center"/>
    </xf>
    <xf numFmtId="166" fontId="41" fillId="41" borderId="26">
      <alignment horizontal="left" vertical="center"/>
    </xf>
    <xf numFmtId="166" fontId="42" fillId="8" borderId="0">
      <alignment vertical="center"/>
    </xf>
    <xf numFmtId="166" fontId="42" fillId="8" borderId="0">
      <alignment horizontal="right" vertical="center" indent="1"/>
    </xf>
    <xf numFmtId="166" fontId="42" fillId="8" borderId="0">
      <alignment horizontal="center" vertical="center"/>
    </xf>
    <xf numFmtId="5" fontId="41" fillId="8" borderId="0">
      <alignment vertical="center"/>
    </xf>
    <xf numFmtId="7" fontId="41" fillId="8" borderId="0">
      <alignment vertical="center"/>
    </xf>
    <xf numFmtId="166" fontId="41" fillId="8" borderId="0">
      <alignment vertical="center"/>
    </xf>
    <xf numFmtId="37" fontId="41" fillId="8" borderId="0">
      <alignment vertical="center"/>
    </xf>
    <xf numFmtId="169" fontId="41" fillId="8" borderId="0">
      <alignment vertical="center"/>
    </xf>
    <xf numFmtId="167" fontId="41" fillId="8" borderId="0">
      <alignment vertical="center"/>
    </xf>
    <xf numFmtId="170" fontId="41" fillId="8" borderId="0">
      <alignment vertical="center"/>
    </xf>
    <xf numFmtId="39" fontId="41" fillId="8" borderId="0">
      <alignment vertical="center"/>
    </xf>
    <xf numFmtId="166" fontId="41" fillId="8" borderId="0">
      <alignment horizontal="left" vertical="center"/>
    </xf>
    <xf numFmtId="166" fontId="41" fillId="8" borderId="0">
      <alignment horizontal="left" vertical="center" indent="1"/>
    </xf>
    <xf numFmtId="166" fontId="41" fillId="8" borderId="0">
      <alignment horizontal="right" vertical="center" indent="1"/>
    </xf>
    <xf numFmtId="171" fontId="41" fillId="8" borderId="0">
      <alignment vertical="center"/>
    </xf>
    <xf numFmtId="173" fontId="41" fillId="8" borderId="0">
      <alignment vertical="center"/>
    </xf>
    <xf numFmtId="5" fontId="43" fillId="41" borderId="26">
      <alignment vertical="center"/>
    </xf>
    <xf numFmtId="7" fontId="43" fillId="41" borderId="26">
      <alignment vertical="center"/>
    </xf>
    <xf numFmtId="166" fontId="43" fillId="41" borderId="26">
      <alignment vertical="center"/>
    </xf>
    <xf numFmtId="37" fontId="43" fillId="41" borderId="26">
      <alignment vertical="center"/>
    </xf>
    <xf numFmtId="169" fontId="43" fillId="41" borderId="26">
      <alignment vertical="center"/>
    </xf>
    <xf numFmtId="167" fontId="43" fillId="41" borderId="26">
      <alignment vertical="center"/>
    </xf>
    <xf numFmtId="170" fontId="43" fillId="41" borderId="26">
      <alignment vertical="center"/>
    </xf>
    <xf numFmtId="39" fontId="43" fillId="41" borderId="26">
      <alignment vertical="center"/>
    </xf>
    <xf numFmtId="166" fontId="43" fillId="41" borderId="26">
      <alignment horizontal="left" vertical="center" indent="1" justifyLastLine="1"/>
    </xf>
    <xf numFmtId="5" fontId="44" fillId="42" borderId="0">
      <alignment horizontal="center" vertical="center"/>
    </xf>
    <xf numFmtId="7" fontId="44" fillId="42" borderId="0">
      <alignment horizontal="center" vertical="center"/>
    </xf>
    <xf numFmtId="166" fontId="44" fillId="42" borderId="0">
      <alignment horizontal="center" vertical="center"/>
    </xf>
    <xf numFmtId="37" fontId="44" fillId="42" borderId="0">
      <alignment horizontal="center" vertical="center"/>
    </xf>
    <xf numFmtId="169" fontId="44" fillId="42" borderId="0">
      <alignment horizontal="center" vertical="center"/>
    </xf>
    <xf numFmtId="167" fontId="44" fillId="42" borderId="0">
      <alignment horizontal="center" vertical="center"/>
    </xf>
    <xf numFmtId="170" fontId="44" fillId="42" borderId="0">
      <alignment horizontal="center" vertical="center"/>
    </xf>
    <xf numFmtId="39" fontId="44" fillId="42" borderId="0">
      <alignment horizontal="center" vertical="center"/>
    </xf>
    <xf numFmtId="166" fontId="44" fillId="42" borderId="0">
      <alignment horizontal="left" vertical="center"/>
    </xf>
    <xf numFmtId="166" fontId="45" fillId="42" borderId="0">
      <alignment horizontal="left" vertical="center"/>
    </xf>
    <xf numFmtId="166" fontId="43" fillId="42" borderId="0">
      <alignment horizontal="left" vertical="center"/>
    </xf>
    <xf numFmtId="166" fontId="46" fillId="42" borderId="0">
      <alignment horizontal="left" vertical="center"/>
    </xf>
    <xf numFmtId="171" fontId="44" fillId="42" borderId="0">
      <alignment horizontal="center" vertical="center"/>
    </xf>
    <xf numFmtId="173" fontId="44" fillId="42" borderId="0">
      <alignment horizontal="center" vertical="center"/>
    </xf>
    <xf numFmtId="166" fontId="47" fillId="43" borderId="27">
      <alignment horizontal="center" vertical="center" wrapText="1"/>
    </xf>
    <xf numFmtId="166" fontId="47" fillId="8" borderId="27">
      <alignment horizontal="center" vertical="center"/>
    </xf>
    <xf numFmtId="166" fontId="43" fillId="44" borderId="0">
      <alignment horizontal="left" vertical="center"/>
    </xf>
    <xf numFmtId="166" fontId="44" fillId="44" borderId="0">
      <alignment horizontal="left" vertical="center"/>
    </xf>
    <xf numFmtId="171" fontId="47" fillId="43" borderId="27">
      <alignment horizontal="center" vertical="center"/>
    </xf>
    <xf numFmtId="173" fontId="47" fillId="43" borderId="27">
      <alignment horizontal="center" vertical="center"/>
    </xf>
    <xf numFmtId="5" fontId="43" fillId="45" borderId="0">
      <alignment vertical="center"/>
    </xf>
    <xf numFmtId="7" fontId="43" fillId="45" borderId="0">
      <alignment vertical="center"/>
    </xf>
    <xf numFmtId="166" fontId="43" fillId="45" borderId="0">
      <alignment vertical="center"/>
    </xf>
    <xf numFmtId="37" fontId="43" fillId="45" borderId="0">
      <alignment vertical="center"/>
    </xf>
    <xf numFmtId="169" fontId="43" fillId="45" borderId="0">
      <alignment vertical="center"/>
    </xf>
    <xf numFmtId="167" fontId="43" fillId="45" borderId="0">
      <alignment vertical="center"/>
    </xf>
    <xf numFmtId="170" fontId="43" fillId="45" borderId="0">
      <alignment vertical="center"/>
    </xf>
    <xf numFmtId="39" fontId="43" fillId="45" borderId="0">
      <alignment vertical="center"/>
    </xf>
    <xf numFmtId="166" fontId="43" fillId="45" borderId="0">
      <alignment vertical="center"/>
    </xf>
    <xf numFmtId="166" fontId="44" fillId="8" borderId="27">
      <alignment vertical="center"/>
    </xf>
    <xf numFmtId="166" fontId="44" fillId="46" borderId="27">
      <alignment vertical="center"/>
    </xf>
    <xf numFmtId="166" fontId="45" fillId="8" borderId="0">
      <alignment vertical="center"/>
    </xf>
    <xf numFmtId="166" fontId="45" fillId="46" borderId="0">
      <alignment vertical="center"/>
    </xf>
    <xf numFmtId="166" fontId="48" fillId="8" borderId="0">
      <alignment vertical="center"/>
    </xf>
    <xf numFmtId="166" fontId="41" fillId="8" borderId="0">
      <alignment vertical="center"/>
    </xf>
    <xf numFmtId="5" fontId="41" fillId="8" borderId="0">
      <alignment vertical="center"/>
    </xf>
    <xf numFmtId="7" fontId="41" fillId="8" borderId="0">
      <alignment vertical="center"/>
    </xf>
    <xf numFmtId="166" fontId="41" fillId="8" borderId="0">
      <alignment vertical="center"/>
    </xf>
    <xf numFmtId="37" fontId="41" fillId="8" borderId="0">
      <alignment vertical="center"/>
    </xf>
    <xf numFmtId="169" fontId="41" fillId="8" borderId="0">
      <alignment vertical="center"/>
    </xf>
    <xf numFmtId="167" fontId="41" fillId="8" borderId="0">
      <alignment vertical="center"/>
    </xf>
    <xf numFmtId="170" fontId="41" fillId="8" borderId="0">
      <alignment vertical="center"/>
    </xf>
    <xf numFmtId="39" fontId="41" fillId="8" borderId="0">
      <alignment vertical="center"/>
    </xf>
    <xf numFmtId="166" fontId="41" fillId="8" borderId="0">
      <alignment vertical="center"/>
    </xf>
    <xf numFmtId="166" fontId="41" fillId="8" borderId="0">
      <alignment horizontal="left" vertical="center" indent="1"/>
    </xf>
    <xf numFmtId="171" fontId="41" fillId="8" borderId="0">
      <alignment vertical="center"/>
    </xf>
    <xf numFmtId="173" fontId="41" fillId="8" borderId="0">
      <alignment vertical="center"/>
    </xf>
    <xf numFmtId="5" fontId="44" fillId="8" borderId="26">
      <alignment vertical="center"/>
    </xf>
    <xf numFmtId="7" fontId="44" fillId="8" borderId="26">
      <alignment vertical="center"/>
    </xf>
    <xf numFmtId="166" fontId="44" fillId="8" borderId="26">
      <alignment vertical="center"/>
    </xf>
    <xf numFmtId="37" fontId="44" fillId="8" borderId="26">
      <alignment vertical="center"/>
    </xf>
    <xf numFmtId="169" fontId="44" fillId="8" borderId="26">
      <alignment vertical="center"/>
    </xf>
    <xf numFmtId="167" fontId="44" fillId="8" borderId="26">
      <alignment vertical="center"/>
    </xf>
    <xf numFmtId="170" fontId="44" fillId="8" borderId="26">
      <alignment vertical="center"/>
    </xf>
    <xf numFmtId="39" fontId="44" fillId="8" borderId="26">
      <alignment vertical="center"/>
    </xf>
    <xf numFmtId="166" fontId="44" fillId="8" borderId="26">
      <alignment vertical="center"/>
    </xf>
    <xf numFmtId="166" fontId="49" fillId="47" borderId="0">
      <alignment vertical="center"/>
    </xf>
    <xf numFmtId="166" fontId="50" fillId="41" borderId="0">
      <alignment vertical="center"/>
    </xf>
    <xf numFmtId="166" fontId="50" fillId="48" borderId="0">
      <alignment vertical="center"/>
    </xf>
    <xf numFmtId="166" fontId="51" fillId="49" borderId="0">
      <alignment vertical="center"/>
    </xf>
    <xf numFmtId="166" fontId="51" fillId="50" borderId="0">
      <alignment vertical="center"/>
    </xf>
    <xf numFmtId="166" fontId="51" fillId="51" borderId="0">
      <alignment vertical="center"/>
    </xf>
    <xf numFmtId="166" fontId="52" fillId="8" borderId="28">
      <alignment horizontal="center" vertical="center"/>
    </xf>
    <xf numFmtId="166" fontId="53" fillId="52" borderId="28">
      <alignment horizontal="center" vertical="center"/>
    </xf>
    <xf numFmtId="166" fontId="54" fillId="52" borderId="0">
      <alignment vertical="center"/>
    </xf>
    <xf numFmtId="5" fontId="44" fillId="53" borderId="28">
      <alignment vertical="center"/>
      <protection locked="0"/>
    </xf>
    <xf numFmtId="7" fontId="44" fillId="53" borderId="28">
      <alignment vertical="center"/>
      <protection locked="0"/>
    </xf>
    <xf numFmtId="166" fontId="44" fillId="53" borderId="28">
      <alignment vertical="center"/>
      <protection locked="0"/>
    </xf>
    <xf numFmtId="37" fontId="44" fillId="53" borderId="28">
      <alignment vertical="center"/>
      <protection locked="0"/>
    </xf>
    <xf numFmtId="169" fontId="44" fillId="53" borderId="28">
      <alignment vertical="center"/>
      <protection locked="0"/>
    </xf>
    <xf numFmtId="167" fontId="44" fillId="53" borderId="28">
      <alignment vertical="center"/>
      <protection locked="0"/>
    </xf>
    <xf numFmtId="170" fontId="44" fillId="53" borderId="28">
      <alignment vertical="center"/>
      <protection locked="0"/>
    </xf>
    <xf numFmtId="39" fontId="44" fillId="53" borderId="28">
      <alignment vertical="center"/>
      <protection locked="0"/>
    </xf>
    <xf numFmtId="166" fontId="44" fillId="53" borderId="28">
      <alignment horizontal="center" vertical="center"/>
      <protection locked="0"/>
    </xf>
    <xf numFmtId="171" fontId="44" fillId="53" borderId="28">
      <alignment vertical="center"/>
      <protection locked="0"/>
    </xf>
    <xf numFmtId="173" fontId="44" fillId="53" borderId="28">
      <alignment vertical="center"/>
      <protection locked="0"/>
    </xf>
    <xf numFmtId="166" fontId="50" fillId="54" borderId="0">
      <alignment vertical="center"/>
    </xf>
    <xf numFmtId="166" fontId="50" fillId="55" borderId="0">
      <alignment vertical="center"/>
    </xf>
    <xf numFmtId="166" fontId="51" fillId="56" borderId="0">
      <alignment vertical="center"/>
    </xf>
    <xf numFmtId="166" fontId="51" fillId="57" borderId="0">
      <alignment vertical="center"/>
    </xf>
    <xf numFmtId="166" fontId="51" fillId="58" borderId="0">
      <alignment vertical="center"/>
    </xf>
    <xf numFmtId="166" fontId="55" fillId="8" borderId="0">
      <alignment horizontal="left" vertical="center"/>
    </xf>
    <xf numFmtId="166" fontId="56" fillId="8" borderId="0">
      <alignment vertical="center"/>
    </xf>
    <xf numFmtId="166" fontId="57" fillId="8" borderId="29">
      <alignment horizontal="center" vertical="center"/>
    </xf>
    <xf numFmtId="166" fontId="50" fillId="59" borderId="0">
      <alignment vertical="center"/>
    </xf>
    <xf numFmtId="166" fontId="50" fillId="60" borderId="0">
      <alignment vertical="center"/>
    </xf>
    <xf numFmtId="166" fontId="51" fillId="61" borderId="0">
      <alignment vertical="center"/>
    </xf>
    <xf numFmtId="166" fontId="51" fillId="62" borderId="0">
      <alignment vertical="center"/>
    </xf>
    <xf numFmtId="166" fontId="51" fillId="63" borderId="0">
      <alignment vertical="center"/>
    </xf>
    <xf numFmtId="5" fontId="44" fillId="64" borderId="30">
      <alignment vertical="center"/>
      <protection locked="0"/>
    </xf>
    <xf numFmtId="7" fontId="44" fillId="64" borderId="30">
      <alignment vertical="center"/>
      <protection locked="0"/>
    </xf>
    <xf numFmtId="166" fontId="44" fillId="64" borderId="30">
      <alignment vertical="center"/>
      <protection locked="0"/>
    </xf>
    <xf numFmtId="37" fontId="44" fillId="64" borderId="30">
      <alignment vertical="center"/>
      <protection locked="0"/>
    </xf>
    <xf numFmtId="169" fontId="44" fillId="64" borderId="30">
      <alignment vertical="center"/>
      <protection locked="0"/>
    </xf>
    <xf numFmtId="167" fontId="44" fillId="64" borderId="30">
      <alignment vertical="center"/>
      <protection locked="0"/>
    </xf>
    <xf numFmtId="170" fontId="44" fillId="64" borderId="30">
      <alignment vertical="center"/>
      <protection locked="0"/>
    </xf>
    <xf numFmtId="39" fontId="44" fillId="64" borderId="30">
      <alignment vertical="center"/>
      <protection locked="0"/>
    </xf>
    <xf numFmtId="166" fontId="44" fillId="64" borderId="30">
      <alignment horizontal="left" vertical="top" wrapText="1" indent="1"/>
      <protection locked="0"/>
    </xf>
    <xf numFmtId="171" fontId="44" fillId="64" borderId="30">
      <alignment vertical="center"/>
      <protection locked="0"/>
    </xf>
    <xf numFmtId="173" fontId="44" fillId="64" borderId="30">
      <alignment vertical="center"/>
      <protection locked="0"/>
    </xf>
    <xf numFmtId="166" fontId="41" fillId="8" borderId="29">
      <alignment horizontal="left" vertical="center"/>
    </xf>
    <xf numFmtId="166" fontId="41" fillId="8" borderId="29">
      <alignment horizontal="left" vertical="center" indent="1" justifyLastLine="1"/>
    </xf>
    <xf numFmtId="166" fontId="42" fillId="8" borderId="29">
      <alignment horizontal="left" vertical="center"/>
    </xf>
    <xf numFmtId="166" fontId="41" fillId="8" borderId="29">
      <alignment horizontal="center" vertical="center" justifyLastLine="1"/>
    </xf>
    <xf numFmtId="166" fontId="58" fillId="8" borderId="31">
      <alignment horizontal="left" vertical="center"/>
    </xf>
    <xf numFmtId="166" fontId="58" fillId="8" borderId="0">
      <alignment horizontal="left" vertical="center"/>
    </xf>
    <xf numFmtId="166" fontId="59" fillId="8" borderId="0">
      <alignment horizontal="center" vertical="center"/>
    </xf>
    <xf numFmtId="166" fontId="59" fillId="8" borderId="32">
      <alignment horizontal="center" vertical="center"/>
    </xf>
    <xf numFmtId="166" fontId="50" fillId="65" borderId="0">
      <alignment vertical="center"/>
    </xf>
    <xf numFmtId="166" fontId="50" fillId="66" borderId="0">
      <alignment vertical="center"/>
    </xf>
    <xf numFmtId="166" fontId="51" fillId="67" borderId="0">
      <alignment vertical="center"/>
    </xf>
    <xf numFmtId="166" fontId="51" fillId="68" borderId="0">
      <alignment vertical="center"/>
    </xf>
    <xf numFmtId="166" fontId="51" fillId="69" borderId="0">
      <alignment vertical="center"/>
    </xf>
    <xf numFmtId="166" fontId="50" fillId="70" borderId="0">
      <alignment vertical="center"/>
    </xf>
    <xf numFmtId="166" fontId="50" fillId="71" borderId="0">
      <alignment vertical="center"/>
    </xf>
    <xf numFmtId="166" fontId="51" fillId="72" borderId="0">
      <alignment vertical="center"/>
    </xf>
    <xf numFmtId="166" fontId="51" fillId="73" borderId="0">
      <alignment vertical="center"/>
    </xf>
    <xf numFmtId="166" fontId="51" fillId="74" borderId="0">
      <alignment vertical="center"/>
    </xf>
    <xf numFmtId="166" fontId="50" fillId="75" borderId="0">
      <alignment vertical="center"/>
    </xf>
    <xf numFmtId="5" fontId="60" fillId="75" borderId="0">
      <alignment vertical="center"/>
    </xf>
    <xf numFmtId="7" fontId="60" fillId="75" borderId="0">
      <alignment vertical="center"/>
    </xf>
    <xf numFmtId="166" fontId="60" fillId="75" borderId="0">
      <alignment vertical="center"/>
    </xf>
    <xf numFmtId="37" fontId="60" fillId="75" borderId="0">
      <alignment vertical="center"/>
    </xf>
    <xf numFmtId="169" fontId="60" fillId="75" borderId="0">
      <alignment vertical="center"/>
    </xf>
    <xf numFmtId="167" fontId="60" fillId="75" borderId="0">
      <alignment vertical="center"/>
    </xf>
    <xf numFmtId="170" fontId="60" fillId="75" borderId="0">
      <alignment vertical="center"/>
    </xf>
    <xf numFmtId="39" fontId="60" fillId="75" borderId="0">
      <alignment vertical="center"/>
    </xf>
    <xf numFmtId="171" fontId="60" fillId="75" borderId="0">
      <alignment vertical="center"/>
    </xf>
    <xf numFmtId="173" fontId="60" fillId="75" borderId="0">
      <alignment vertical="center"/>
    </xf>
    <xf numFmtId="166" fontId="50" fillId="76" borderId="0">
      <alignment vertical="center"/>
    </xf>
    <xf numFmtId="166" fontId="51" fillId="77" borderId="0">
      <alignment vertical="center"/>
    </xf>
    <xf numFmtId="166" fontId="51" fillId="78" borderId="0">
      <alignment vertical="center"/>
    </xf>
    <xf numFmtId="166" fontId="51" fillId="79" borderId="0">
      <alignment vertical="center"/>
    </xf>
    <xf numFmtId="168" fontId="66" fillId="75" borderId="0">
      <alignment vertical="center"/>
    </xf>
    <xf numFmtId="172" fontId="66" fillId="75" borderId="0">
      <alignment vertical="center"/>
    </xf>
    <xf numFmtId="166" fontId="67" fillId="81" borderId="0">
      <alignment vertical="center"/>
    </xf>
    <xf numFmtId="166" fontId="67" fillId="82" borderId="0">
      <alignment vertical="center"/>
    </xf>
    <xf numFmtId="166" fontId="68" fillId="83" borderId="0">
      <alignment vertical="center"/>
    </xf>
    <xf numFmtId="166" fontId="68" fillId="84" borderId="0">
      <alignment vertical="center"/>
    </xf>
    <xf numFmtId="166" fontId="68" fillId="85" borderId="0">
      <alignment vertical="center"/>
    </xf>
    <xf numFmtId="168" fontId="69" fillId="64" borderId="30">
      <alignment vertical="center"/>
      <protection locked="0"/>
    </xf>
    <xf numFmtId="172" fontId="69" fillId="64" borderId="30">
      <alignment vertical="center"/>
      <protection locked="0"/>
    </xf>
    <xf numFmtId="168" fontId="69" fillId="53" borderId="28">
      <alignment vertical="center"/>
      <protection locked="0"/>
    </xf>
    <xf numFmtId="172" fontId="69" fillId="53" borderId="28">
      <alignment vertical="center"/>
      <protection locked="0"/>
    </xf>
    <xf numFmtId="168" fontId="69" fillId="42" borderId="0">
      <alignment horizontal="center" vertical="center"/>
    </xf>
    <xf numFmtId="172" fontId="69" fillId="42" borderId="0">
      <alignment horizontal="center" vertical="center"/>
    </xf>
    <xf numFmtId="168" fontId="70" fillId="8" borderId="0">
      <alignment vertical="center"/>
    </xf>
    <xf numFmtId="172" fontId="70" fillId="8" borderId="0">
      <alignment vertical="center"/>
    </xf>
    <xf numFmtId="168" fontId="71" fillId="41" borderId="26">
      <alignment vertical="center"/>
    </xf>
    <xf numFmtId="172" fontId="71" fillId="41" borderId="26">
      <alignment vertical="center"/>
    </xf>
    <xf numFmtId="168" fontId="70" fillId="8" borderId="0">
      <alignment vertical="center"/>
    </xf>
    <xf numFmtId="172" fontId="70" fillId="8" borderId="0">
      <alignment vertical="center"/>
    </xf>
    <xf numFmtId="168" fontId="69" fillId="8" borderId="26">
      <alignment vertical="center"/>
    </xf>
    <xf numFmtId="172" fontId="69" fillId="8" borderId="26">
      <alignment vertical="center"/>
    </xf>
    <xf numFmtId="168" fontId="70" fillId="8" borderId="0">
      <alignment horizontal="right" vertical="center"/>
    </xf>
    <xf numFmtId="172" fontId="70" fillId="8" borderId="0">
      <alignment horizontal="right" vertical="center"/>
    </xf>
    <xf numFmtId="168" fontId="70" fillId="41" borderId="26">
      <alignment horizontal="right" vertical="center"/>
    </xf>
    <xf numFmtId="172" fontId="70" fillId="41" borderId="26">
      <alignment horizontal="right" vertical="center"/>
    </xf>
    <xf numFmtId="168" fontId="71" fillId="45" borderId="0">
      <alignment vertical="center"/>
    </xf>
    <xf numFmtId="172" fontId="71" fillId="45" borderId="0">
      <alignment vertical="center"/>
    </xf>
  </cellStyleXfs>
  <cellXfs count="218">
    <xf numFmtId="0" fontId="0" fillId="0" borderId="0" xfId="0"/>
    <xf numFmtId="0" fontId="62" fillId="2" borderId="1" xfId="1" applyFont="1" applyFill="1" applyBorder="1" applyProtection="1">
      <protection locked="0"/>
    </xf>
    <xf numFmtId="37" fontId="22" fillId="0" borderId="0" xfId="0" applyNumberFormat="1" applyFont="1" applyFill="1"/>
    <xf numFmtId="37" fontId="5" fillId="0" borderId="0" xfId="0" applyNumberFormat="1" applyFont="1" applyFill="1"/>
    <xf numFmtId="37" fontId="5" fillId="4" borderId="0" xfId="0" applyNumberFormat="1" applyFont="1" applyFill="1"/>
    <xf numFmtId="37" fontId="6" fillId="0" borderId="0" xfId="0" applyNumberFormat="1" applyFont="1" applyFill="1"/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5" borderId="0" xfId="0" applyFont="1" applyFill="1" applyAlignment="1">
      <alignment vertical="top"/>
    </xf>
    <xf numFmtId="0" fontId="7" fillId="5" borderId="0" xfId="0" applyFont="1" applyFill="1" applyAlignment="1">
      <alignment horizontal="left" vertical="top"/>
    </xf>
    <xf numFmtId="0" fontId="7" fillId="6" borderId="0" xfId="0" applyFont="1" applyFill="1" applyAlignment="1">
      <alignment vertical="top"/>
    </xf>
    <xf numFmtId="0" fontId="7" fillId="6" borderId="0" xfId="0" applyFont="1" applyFill="1" applyAlignment="1">
      <alignment horizontal="left" vertical="top"/>
    </xf>
    <xf numFmtId="0" fontId="8" fillId="6" borderId="0" xfId="0" applyFont="1" applyFill="1" applyAlignment="1">
      <alignment horizontal="left" vertical="top"/>
    </xf>
    <xf numFmtId="0" fontId="7" fillId="6" borderId="0" xfId="0" applyFont="1" applyFill="1" applyAlignment="1">
      <alignment horizontal="centerContinuous" vertical="top"/>
    </xf>
    <xf numFmtId="0" fontId="7" fillId="6" borderId="4" xfId="0" applyFont="1" applyFill="1" applyBorder="1" applyAlignment="1">
      <alignment horizontal="center" vertical="top"/>
    </xf>
    <xf numFmtId="0" fontId="9" fillId="6" borderId="5" xfId="0" applyFont="1" applyFill="1" applyBorder="1" applyAlignment="1">
      <alignment horizontal="left" vertical="top"/>
    </xf>
    <xf numFmtId="0" fontId="7" fillId="6" borderId="6" xfId="0" applyFont="1" applyFill="1" applyBorder="1" applyAlignment="1">
      <alignment horizontal="center" vertical="top"/>
    </xf>
    <xf numFmtId="0" fontId="7" fillId="6" borderId="7" xfId="0" applyFont="1" applyFill="1" applyBorder="1" applyAlignment="1">
      <alignment horizontal="center" vertical="top"/>
    </xf>
    <xf numFmtId="0" fontId="7" fillId="0" borderId="8" xfId="0" applyFont="1" applyBorder="1" applyAlignment="1">
      <alignment vertical="top"/>
    </xf>
    <xf numFmtId="0" fontId="7" fillId="5" borderId="8" xfId="0" applyFont="1" applyFill="1" applyBorder="1" applyAlignment="1">
      <alignment vertical="top"/>
    </xf>
    <xf numFmtId="0" fontId="7" fillId="0" borderId="8" xfId="0" applyFont="1" applyBorder="1" applyAlignment="1">
      <alignment horizontal="left" vertical="top"/>
    </xf>
    <xf numFmtId="0" fontId="7" fillId="6" borderId="9" xfId="0" applyFont="1" applyFill="1" applyBorder="1" applyAlignment="1">
      <alignment horizontal="left" vertical="top"/>
    </xf>
    <xf numFmtId="0" fontId="7" fillId="6" borderId="10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11" xfId="0" applyFont="1" applyBorder="1" applyAlignment="1">
      <alignment vertical="top"/>
    </xf>
    <xf numFmtId="3" fontId="7" fillId="0" borderId="11" xfId="0" applyNumberFormat="1" applyFont="1" applyBorder="1" applyAlignment="1">
      <alignment vertical="top"/>
    </xf>
    <xf numFmtId="0" fontId="0" fillId="0" borderId="11" xfId="0" applyBorder="1" applyAlignment="1">
      <alignment vertical="top"/>
    </xf>
    <xf numFmtId="0" fontId="10" fillId="0" borderId="0" xfId="0" applyFont="1" applyAlignment="1">
      <alignment vertical="top"/>
    </xf>
    <xf numFmtId="0" fontId="11" fillId="7" borderId="0" xfId="0" applyFont="1" applyFill="1" applyAlignment="1" applyProtection="1">
      <alignment vertical="top"/>
    </xf>
    <xf numFmtId="0" fontId="12" fillId="7" borderId="0" xfId="0" applyFont="1" applyFill="1" applyAlignment="1" applyProtection="1">
      <alignment vertical="top"/>
    </xf>
    <xf numFmtId="0" fontId="13" fillId="7" borderId="0" xfId="0" applyFont="1" applyFill="1" applyBorder="1" applyAlignment="1" applyProtection="1">
      <alignment horizontal="left" indent="1"/>
    </xf>
    <xf numFmtId="0" fontId="12" fillId="7" borderId="0" xfId="0" applyFont="1" applyFill="1" applyProtection="1"/>
    <xf numFmtId="0" fontId="11" fillId="7" borderId="0" xfId="0" applyFont="1" applyFill="1" applyProtection="1"/>
    <xf numFmtId="0" fontId="13" fillId="7" borderId="3" xfId="0" applyFont="1" applyFill="1" applyBorder="1" applyAlignment="1" applyProtection="1">
      <alignment horizontal="left" vertical="top" wrapText="1"/>
      <protection locked="0"/>
    </xf>
    <xf numFmtId="0" fontId="12" fillId="7" borderId="0" xfId="0" applyNumberFormat="1" applyFont="1" applyFill="1" applyAlignment="1" applyProtection="1">
      <alignment vertical="top"/>
    </xf>
    <xf numFmtId="0" fontId="11" fillId="7" borderId="0" xfId="0" applyNumberFormat="1" applyFont="1" applyFill="1" applyProtection="1"/>
    <xf numFmtId="0" fontId="12" fillId="7" borderId="0" xfId="0" applyNumberFormat="1" applyFont="1" applyFill="1" applyBorder="1" applyProtection="1"/>
    <xf numFmtId="0" fontId="12" fillId="7" borderId="0" xfId="0" applyNumberFormat="1" applyFont="1" applyFill="1" applyProtection="1"/>
    <xf numFmtId="0" fontId="14" fillId="7" borderId="0" xfId="0" applyNumberFormat="1" applyFont="1" applyFill="1" applyProtection="1"/>
    <xf numFmtId="0" fontId="12" fillId="7" borderId="0" xfId="0" applyNumberFormat="1" applyFont="1" applyFill="1" applyBorder="1" applyAlignment="1" applyProtection="1">
      <alignment vertical="top"/>
    </xf>
    <xf numFmtId="0" fontId="12" fillId="7" borderId="0" xfId="0" applyFont="1" applyFill="1" applyBorder="1" applyProtection="1"/>
    <xf numFmtId="0" fontId="11" fillId="7" borderId="0" xfId="0" applyNumberFormat="1" applyFont="1" applyFill="1" applyBorder="1" applyProtection="1"/>
    <xf numFmtId="0" fontId="14" fillId="7" borderId="0" xfId="0" applyNumberFormat="1" applyFont="1" applyFill="1" applyBorder="1" applyProtection="1"/>
    <xf numFmtId="0" fontId="13" fillId="7" borderId="0" xfId="0" applyNumberFormat="1" applyFont="1" applyFill="1" applyBorder="1" applyAlignment="1" applyProtection="1">
      <alignment horizontal="left" indent="1"/>
    </xf>
    <xf numFmtId="0" fontId="15" fillId="7" borderId="0" xfId="0" applyFont="1" applyFill="1" applyBorder="1" applyAlignment="1" applyProtection="1">
      <alignment horizontal="left" vertical="top"/>
    </xf>
    <xf numFmtId="0" fontId="13" fillId="7" borderId="0" xfId="0" applyFont="1" applyFill="1" applyBorder="1" applyAlignment="1" applyProtection="1">
      <alignment horizontal="center" vertical="top"/>
    </xf>
    <xf numFmtId="0" fontId="13" fillId="7" borderId="3" xfId="0" applyFont="1" applyFill="1" applyBorder="1" applyAlignment="1" applyProtection="1">
      <alignment horizontal="left" indent="1"/>
    </xf>
    <xf numFmtId="0" fontId="16" fillId="7" borderId="0" xfId="0" applyFont="1" applyFill="1" applyBorder="1" applyAlignment="1" applyProtection="1">
      <alignment horizontal="left"/>
    </xf>
    <xf numFmtId="0" fontId="12" fillId="7" borderId="0" xfId="0" applyNumberFormat="1" applyFont="1" applyFill="1" applyAlignment="1" applyProtection="1">
      <alignment vertical="top" wrapText="1"/>
    </xf>
    <xf numFmtId="0" fontId="12" fillId="7" borderId="0" xfId="0" applyFont="1" applyFill="1" applyBorder="1" applyAlignment="1" applyProtection="1">
      <alignment horizontal="left" vertical="top" indent="1"/>
    </xf>
    <xf numFmtId="0" fontId="12" fillId="8" borderId="12" xfId="0" applyFont="1" applyFill="1" applyBorder="1" applyAlignment="1" applyProtection="1">
      <alignment vertical="top" wrapText="1"/>
      <protection locked="0"/>
    </xf>
    <xf numFmtId="0" fontId="12" fillId="8" borderId="13" xfId="0" applyFont="1" applyFill="1" applyBorder="1" applyAlignment="1" applyProtection="1">
      <alignment vertical="top" wrapText="1"/>
      <protection locked="0"/>
    </xf>
    <xf numFmtId="0" fontId="12" fillId="8" borderId="13" xfId="0" applyFont="1" applyFill="1" applyBorder="1" applyAlignment="1" applyProtection="1">
      <alignment horizontal="left" vertical="top" wrapText="1"/>
      <protection locked="0"/>
    </xf>
    <xf numFmtId="0" fontId="11" fillId="8" borderId="13" xfId="0" applyFont="1" applyFill="1" applyBorder="1" applyAlignment="1" applyProtection="1">
      <alignment vertical="top" wrapText="1"/>
      <protection locked="0"/>
    </xf>
    <xf numFmtId="0" fontId="12" fillId="7" borderId="0" xfId="0" applyFont="1" applyFill="1" applyAlignment="1" applyProtection="1">
      <alignment vertical="top" wrapText="1"/>
    </xf>
    <xf numFmtId="0" fontId="13" fillId="7" borderId="0" xfId="0" applyFont="1" applyFill="1" applyBorder="1" applyAlignment="1" applyProtection="1">
      <alignment vertical="top" wrapText="1"/>
      <protection locked="0"/>
    </xf>
    <xf numFmtId="0" fontId="13" fillId="7" borderId="0" xfId="0" applyFont="1" applyFill="1" applyAlignment="1" applyProtection="1">
      <alignment vertical="top" wrapText="1"/>
      <protection locked="0"/>
    </xf>
    <xf numFmtId="0" fontId="11" fillId="7" borderId="0" xfId="0" applyFont="1" applyFill="1" applyAlignment="1" applyProtection="1">
      <alignment vertical="top" wrapText="1"/>
      <protection locked="0"/>
    </xf>
    <xf numFmtId="0" fontId="12" fillId="7" borderId="0" xfId="0" applyFont="1" applyFill="1" applyBorder="1" applyAlignment="1" applyProtection="1">
      <alignment vertical="top" wrapText="1"/>
    </xf>
    <xf numFmtId="0" fontId="12" fillId="7" borderId="0" xfId="0" applyFont="1" applyFill="1" applyAlignment="1" applyProtection="1">
      <alignment vertical="top" wrapText="1"/>
      <protection locked="0"/>
    </xf>
    <xf numFmtId="0" fontId="12" fillId="7" borderId="0" xfId="0" applyNumberFormat="1" applyFont="1" applyFill="1" applyAlignment="1" applyProtection="1">
      <alignment vertical="top" wrapText="1"/>
      <protection locked="0"/>
    </xf>
    <xf numFmtId="0" fontId="14" fillId="7" borderId="0" xfId="0" applyNumberFormat="1" applyFont="1" applyFill="1" applyAlignment="1" applyProtection="1">
      <alignment vertical="top" wrapText="1"/>
      <protection locked="0"/>
    </xf>
    <xf numFmtId="0" fontId="11" fillId="7" borderId="0" xfId="0" applyNumberFormat="1" applyFont="1" applyFill="1" applyAlignment="1" applyProtection="1">
      <alignment vertical="top" wrapText="1"/>
      <protection locked="0"/>
    </xf>
    <xf numFmtId="0" fontId="13" fillId="7" borderId="0" xfId="0" applyFont="1" applyFill="1" applyBorder="1" applyAlignment="1" applyProtection="1">
      <alignment horizontal="right" vertical="top"/>
    </xf>
    <xf numFmtId="0" fontId="13" fillId="7" borderId="0" xfId="0" applyFont="1" applyFill="1" applyBorder="1" applyAlignment="1" applyProtection="1">
      <alignment horizontal="right" vertical="center"/>
    </xf>
    <xf numFmtId="0" fontId="13" fillId="7" borderId="0" xfId="0" applyFont="1" applyFill="1" applyAlignment="1" applyProtection="1">
      <alignment horizontal="right" vertical="center"/>
    </xf>
    <xf numFmtId="37" fontId="11" fillId="7" borderId="0" xfId="0" applyNumberFormat="1" applyFont="1" applyFill="1" applyProtection="1"/>
    <xf numFmtId="0" fontId="12" fillId="2" borderId="1" xfId="0" applyFont="1" applyFill="1" applyBorder="1" applyProtection="1">
      <protection locked="0"/>
    </xf>
    <xf numFmtId="0" fontId="17" fillId="7" borderId="0" xfId="0" applyFont="1" applyFill="1" applyProtection="1"/>
    <xf numFmtId="0" fontId="13" fillId="7" borderId="0" xfId="0" applyFont="1" applyFill="1" applyBorder="1" applyAlignment="1" applyProtection="1">
      <alignment horizontal="left"/>
    </xf>
    <xf numFmtId="0" fontId="12" fillId="7" borderId="0" xfId="0" applyFont="1" applyFill="1" applyBorder="1" applyAlignment="1" applyProtection="1">
      <alignment horizontal="left" vertical="top"/>
    </xf>
    <xf numFmtId="0" fontId="13" fillId="7" borderId="0" xfId="0" applyFont="1" applyFill="1" applyBorder="1" applyAlignment="1" applyProtection="1">
      <alignment horizontal="left" wrapText="1"/>
    </xf>
    <xf numFmtId="0" fontId="13" fillId="7" borderId="0" xfId="0" applyFont="1" applyFill="1" applyBorder="1" applyAlignment="1" applyProtection="1">
      <alignment horizontal="left" vertical="top" indent="1"/>
    </xf>
    <xf numFmtId="0" fontId="12" fillId="2" borderId="1" xfId="0" applyFont="1" applyFill="1" applyBorder="1" applyAlignment="1" applyProtection="1">
      <alignment wrapText="1"/>
      <protection locked="0"/>
    </xf>
    <xf numFmtId="0" fontId="12" fillId="8" borderId="12" xfId="0" applyFont="1" applyFill="1" applyBorder="1" applyAlignment="1" applyProtection="1">
      <alignment horizontal="left" vertical="top" wrapText="1"/>
      <protection locked="0"/>
    </xf>
    <xf numFmtId="0" fontId="18" fillId="7" borderId="0" xfId="0" applyFont="1" applyFill="1" applyAlignment="1" applyProtection="1">
      <alignment vertical="top"/>
    </xf>
    <xf numFmtId="0" fontId="16" fillId="7" borderId="0" xfId="0" applyFont="1" applyFill="1" applyAlignment="1" applyProtection="1">
      <alignment horizontal="left" vertical="top"/>
    </xf>
    <xf numFmtId="0" fontId="19" fillId="7" borderId="0" xfId="0" applyFont="1" applyFill="1" applyAlignment="1" applyProtection="1">
      <alignment vertical="top"/>
    </xf>
    <xf numFmtId="49" fontId="11" fillId="7" borderId="0" xfId="0" applyNumberFormat="1" applyFont="1" applyFill="1" applyProtection="1"/>
    <xf numFmtId="49" fontId="12" fillId="7" borderId="0" xfId="0" applyNumberFormat="1" applyFont="1" applyFill="1" applyAlignment="1" applyProtection="1">
      <alignment horizontal="left" vertical="top"/>
    </xf>
    <xf numFmtId="49" fontId="13" fillId="7" borderId="0" xfId="0" applyNumberFormat="1" applyFont="1" applyFill="1" applyBorder="1" applyAlignment="1" applyProtection="1">
      <alignment horizontal="left" indent="1"/>
    </xf>
    <xf numFmtId="49" fontId="12" fillId="7" borderId="0" xfId="0" applyNumberFormat="1" applyFont="1" applyFill="1" applyBorder="1" applyProtection="1"/>
    <xf numFmtId="49" fontId="20" fillId="7" borderId="0" xfId="0" applyNumberFormat="1" applyFont="1" applyFill="1" applyAlignment="1" applyProtection="1">
      <alignment horizontal="left" vertical="top"/>
    </xf>
    <xf numFmtId="165" fontId="19" fillId="7" borderId="0" xfId="0" applyNumberFormat="1" applyFont="1" applyFill="1" applyAlignment="1" applyProtection="1">
      <alignment vertical="top"/>
    </xf>
    <xf numFmtId="165" fontId="11" fillId="7" borderId="0" xfId="0" applyNumberFormat="1" applyFont="1" applyFill="1" applyAlignment="1" applyProtection="1">
      <alignment vertical="top"/>
    </xf>
    <xf numFmtId="165" fontId="11" fillId="7" borderId="0" xfId="0" applyNumberFormat="1" applyFont="1" applyFill="1" applyProtection="1"/>
    <xf numFmtId="165" fontId="12" fillId="7" borderId="0" xfId="0" applyNumberFormat="1" applyFont="1" applyFill="1" applyAlignment="1" applyProtection="1">
      <alignment horizontal="left" vertical="top"/>
    </xf>
    <xf numFmtId="165" fontId="12" fillId="7" borderId="0" xfId="0" applyNumberFormat="1" applyFont="1" applyFill="1" applyBorder="1" applyAlignment="1" applyProtection="1">
      <alignment horizontal="left"/>
    </xf>
    <xf numFmtId="165" fontId="12" fillId="7" borderId="0" xfId="0" applyNumberFormat="1" applyFont="1" applyFill="1" applyAlignment="1" applyProtection="1">
      <alignment horizontal="left"/>
    </xf>
    <xf numFmtId="37" fontId="5" fillId="4" borderId="0" xfId="0" applyNumberFormat="1" applyFont="1" applyFill="1"/>
    <xf numFmtId="37" fontId="5" fillId="0" borderId="0" xfId="0" applyNumberFormat="1" applyFont="1" applyFill="1"/>
    <xf numFmtId="0" fontId="0" fillId="0" borderId="0" xfId="0" applyBorder="1" applyAlignment="1">
      <alignment vertical="top"/>
    </xf>
    <xf numFmtId="0" fontId="7" fillId="0" borderId="0" xfId="0" applyFont="1" applyBorder="1" applyAlignment="1">
      <alignment vertical="top"/>
    </xf>
    <xf numFmtId="37" fontId="25" fillId="0" borderId="0" xfId="0" applyNumberFormat="1" applyFont="1" applyFill="1"/>
    <xf numFmtId="37" fontId="25" fillId="0" borderId="0" xfId="0" applyNumberFormat="1" applyFont="1" applyFill="1" applyAlignment="1">
      <alignment horizontal="left"/>
    </xf>
    <xf numFmtId="37" fontId="25" fillId="0" borderId="0" xfId="0" applyNumberFormat="1" applyFont="1" applyFill="1" applyBorder="1"/>
    <xf numFmtId="41" fontId="25" fillId="0" borderId="0" xfId="0" applyNumberFormat="1" applyFont="1" applyFill="1" applyBorder="1" applyAlignment="1"/>
    <xf numFmtId="41" fontId="25" fillId="0" borderId="0" xfId="0" applyNumberFormat="1" applyFont="1" applyFill="1" applyBorder="1"/>
    <xf numFmtId="0" fontId="7" fillId="9" borderId="16" xfId="0" applyFont="1" applyFill="1" applyBorder="1" applyAlignment="1">
      <alignment horizontal="center" vertical="top"/>
    </xf>
    <xf numFmtId="166" fontId="55" fillId="8" borderId="0" xfId="171">
      <alignment horizontal="left" vertical="center"/>
    </xf>
    <xf numFmtId="166" fontId="56" fillId="8" borderId="0" xfId="172">
      <alignment vertical="center"/>
    </xf>
    <xf numFmtId="166" fontId="49" fillId="47" borderId="0" xfId="146">
      <alignment vertical="center"/>
    </xf>
    <xf numFmtId="166" fontId="48" fillId="8" borderId="0" xfId="123">
      <alignment vertical="center"/>
    </xf>
    <xf numFmtId="166" fontId="45" fillId="8" borderId="0" xfId="121">
      <alignment vertical="center"/>
    </xf>
    <xf numFmtId="166" fontId="47" fillId="43" borderId="27" xfId="104">
      <alignment horizontal="center" vertical="center" wrapText="1"/>
    </xf>
    <xf numFmtId="166" fontId="45" fillId="42" borderId="0" xfId="99">
      <alignment horizontal="left" vertical="center"/>
    </xf>
    <xf numFmtId="166" fontId="42" fillId="8" borderId="0" xfId="65">
      <alignment vertical="center"/>
    </xf>
    <xf numFmtId="166" fontId="41" fillId="8" borderId="0" xfId="77">
      <alignment horizontal="left" vertical="center" indent="1"/>
    </xf>
    <xf numFmtId="37" fontId="41" fillId="8" borderId="0" xfId="71">
      <alignment vertical="center"/>
    </xf>
    <xf numFmtId="169" fontId="41" fillId="8" borderId="0" xfId="72">
      <alignment vertical="center"/>
    </xf>
    <xf numFmtId="166" fontId="43" fillId="41" borderId="26" xfId="89">
      <alignment horizontal="left" vertical="center" indent="1" justifyLastLine="1"/>
    </xf>
    <xf numFmtId="37" fontId="43" fillId="41" borderId="26" xfId="84">
      <alignment vertical="center"/>
    </xf>
    <xf numFmtId="169" fontId="43" fillId="41" borderId="26" xfId="85">
      <alignment vertical="center"/>
    </xf>
    <xf numFmtId="166" fontId="50" fillId="41" borderId="0" xfId="147">
      <alignment vertical="center"/>
    </xf>
    <xf numFmtId="166" fontId="50" fillId="70" borderId="0" xfId="203">
      <alignment vertical="center"/>
    </xf>
    <xf numFmtId="166" fontId="50" fillId="75" borderId="0" xfId="208">
      <alignment vertical="center"/>
    </xf>
    <xf numFmtId="166" fontId="50" fillId="76" borderId="0" xfId="219">
      <alignment vertical="center"/>
    </xf>
    <xf numFmtId="166" fontId="47" fillId="43" borderId="27" xfId="104" quotePrefix="1">
      <alignment horizontal="center" vertical="center" wrapText="1"/>
    </xf>
    <xf numFmtId="37" fontId="6" fillId="0" borderId="0" xfId="0" applyNumberFormat="1" applyFont="1" applyFill="1"/>
    <xf numFmtId="37" fontId="18" fillId="0" borderId="0" xfId="0" applyNumberFormat="1" applyFont="1" applyFill="1" applyAlignment="1">
      <alignment horizontal="left" indent="2"/>
    </xf>
    <xf numFmtId="166" fontId="50" fillId="41" borderId="0" xfId="147" quotePrefix="1">
      <alignment vertical="center"/>
    </xf>
    <xf numFmtId="37" fontId="23" fillId="0" borderId="0" xfId="0" applyNumberFormat="1" applyFont="1" applyFill="1"/>
    <xf numFmtId="37" fontId="4" fillId="0" borderId="0" xfId="0" applyNumberFormat="1" applyFont="1" applyFill="1"/>
    <xf numFmtId="37" fontId="25" fillId="0" borderId="0" xfId="0" applyNumberFormat="1" applyFont="1" applyFill="1" applyAlignment="1">
      <alignment horizontal="left"/>
    </xf>
    <xf numFmtId="37" fontId="25" fillId="0" borderId="0" xfId="0" applyNumberFormat="1" applyFont="1" applyFill="1"/>
    <xf numFmtId="37" fontId="25" fillId="0" borderId="0" xfId="0" applyNumberFormat="1" applyFont="1" applyFill="1" applyBorder="1" applyAlignment="1">
      <alignment horizontal="left"/>
    </xf>
    <xf numFmtId="1" fontId="25" fillId="0" borderId="0" xfId="0" applyNumberFormat="1" applyFont="1" applyFill="1" applyBorder="1" applyAlignment="1">
      <alignment horizontal="left"/>
    </xf>
    <xf numFmtId="37" fontId="24" fillId="2" borderId="0" xfId="0" applyNumberFormat="1" applyFont="1" applyFill="1" applyAlignment="1">
      <alignment horizontal="left" vertical="center"/>
    </xf>
    <xf numFmtId="0" fontId="25" fillId="0" borderId="0" xfId="0" applyFont="1" applyFill="1" applyBorder="1" applyAlignment="1">
      <alignment horizontal="left" indent="1"/>
    </xf>
    <xf numFmtId="37" fontId="26" fillId="0" borderId="0" xfId="0" applyNumberFormat="1" applyFont="1" applyFill="1" applyBorder="1" applyAlignment="1">
      <alignment horizontal="center"/>
    </xf>
    <xf numFmtId="38" fontId="25" fillId="0" borderId="0" xfId="0" applyNumberFormat="1" applyFont="1" applyFill="1"/>
    <xf numFmtId="38" fontId="25" fillId="0" borderId="0" xfId="0" applyNumberFormat="1" applyFont="1" applyFill="1" applyBorder="1" applyAlignment="1">
      <alignment horizontal="left"/>
    </xf>
    <xf numFmtId="164" fontId="25" fillId="0" borderId="0" xfId="0" applyNumberFormat="1" applyFont="1" applyFill="1" applyBorder="1" applyAlignment="1"/>
    <xf numFmtId="38" fontId="25" fillId="0" borderId="0" xfId="0" quotePrefix="1" applyNumberFormat="1" applyFont="1" applyFill="1"/>
    <xf numFmtId="38" fontId="26" fillId="0" borderId="0" xfId="0" applyNumberFormat="1" applyFont="1" applyFill="1" applyBorder="1" applyAlignment="1">
      <alignment horizontal="left"/>
    </xf>
    <xf numFmtId="38" fontId="25" fillId="0" borderId="0" xfId="0" applyNumberFormat="1" applyFont="1" applyFill="1" applyBorder="1"/>
    <xf numFmtId="38" fontId="25" fillId="0" borderId="0" xfId="0" quotePrefix="1" applyNumberFormat="1" applyFont="1" applyFill="1" applyBorder="1" applyAlignment="1">
      <alignment horizontal="left"/>
    </xf>
    <xf numFmtId="164" fontId="25" fillId="0" borderId="0" xfId="0" applyNumberFormat="1" applyFont="1" applyFill="1" applyBorder="1"/>
    <xf numFmtId="41" fontId="25" fillId="0" borderId="0" xfId="0" applyNumberFormat="1" applyFont="1" applyFill="1"/>
    <xf numFmtId="38" fontId="25" fillId="0" borderId="0" xfId="0" applyNumberFormat="1" applyFont="1" applyFill="1" applyBorder="1" applyAlignment="1"/>
    <xf numFmtId="0" fontId="63" fillId="80" borderId="0" xfId="1" applyFont="1" applyFill="1" applyProtection="1"/>
    <xf numFmtId="49" fontId="62" fillId="2" borderId="1" xfId="1" applyNumberFormat="1" applyFont="1" applyFill="1" applyBorder="1" applyProtection="1">
      <protection locked="0"/>
    </xf>
    <xf numFmtId="0" fontId="1" fillId="3" borderId="3" xfId="1" applyFont="1" applyFill="1" applyBorder="1" applyAlignment="1" applyProtection="1">
      <alignment horizontal="left" indent="1"/>
    </xf>
    <xf numFmtId="0" fontId="2" fillId="3" borderId="0" xfId="1" applyFont="1" applyFill="1" applyBorder="1" applyProtection="1"/>
    <xf numFmtId="0" fontId="3" fillId="3" borderId="0" xfId="1" applyFont="1" applyFill="1" applyAlignment="1" applyProtection="1">
      <alignment horizontal="center" vertical="top"/>
    </xf>
    <xf numFmtId="0" fontId="2" fillId="3" borderId="0" xfId="1" applyFont="1" applyFill="1" applyProtection="1"/>
    <xf numFmtId="0" fontId="61" fillId="80" borderId="3" xfId="1" applyFont="1" applyFill="1" applyBorder="1" applyAlignment="1" applyProtection="1">
      <alignment horizontal="left" indent="1"/>
    </xf>
    <xf numFmtId="0" fontId="63" fillId="80" borderId="0" xfId="1" applyFont="1" applyFill="1" applyBorder="1" applyProtection="1"/>
    <xf numFmtId="0" fontId="62" fillId="2" borderId="1" xfId="1" applyNumberFormat="1" applyFont="1" applyFill="1" applyBorder="1" applyProtection="1">
      <protection locked="0"/>
    </xf>
    <xf numFmtId="0" fontId="63" fillId="80" borderId="0" xfId="1" applyFont="1" applyFill="1" applyBorder="1" applyAlignment="1" applyProtection="1">
      <alignment horizontal="left" vertical="top" indent="1"/>
    </xf>
    <xf numFmtId="0" fontId="64" fillId="80" borderId="0" xfId="1" applyFont="1" applyFill="1" applyBorder="1" applyProtection="1"/>
    <xf numFmtId="0" fontId="63" fillId="80" borderId="0" xfId="1" applyFont="1" applyFill="1" applyBorder="1" applyAlignment="1" applyProtection="1">
      <alignment horizontal="left" vertical="top" indent="5"/>
    </xf>
    <xf numFmtId="49" fontId="63" fillId="80" borderId="0" xfId="1" applyNumberFormat="1" applyFont="1" applyFill="1" applyBorder="1" applyProtection="1"/>
    <xf numFmtId="0" fontId="65" fillId="80" borderId="0" xfId="1" applyFont="1" applyFill="1" applyBorder="1" applyAlignment="1" applyProtection="1">
      <alignment horizontal="center" vertical="center"/>
    </xf>
    <xf numFmtId="0" fontId="65" fillId="80" borderId="0" xfId="1" applyFont="1" applyFill="1" applyBorder="1" applyAlignment="1" applyProtection="1">
      <alignment horizontal="center"/>
    </xf>
    <xf numFmtId="0" fontId="72" fillId="86" borderId="0" xfId="1" applyFont="1" applyFill="1" applyAlignment="1" applyProtection="1">
      <alignment horizontal="left" vertical="center"/>
    </xf>
    <xf numFmtId="0" fontId="72" fillId="86" borderId="0" xfId="1" applyFont="1" applyFill="1" applyAlignment="1" applyProtection="1">
      <alignment horizontal="center" vertical="center"/>
    </xf>
    <xf numFmtId="0" fontId="72" fillId="86" borderId="0" xfId="1" applyFont="1" applyFill="1" applyAlignment="1" applyProtection="1">
      <alignment horizontal="right" vertical="center"/>
    </xf>
    <xf numFmtId="0" fontId="73" fillId="86" borderId="0" xfId="1" applyFont="1" applyFill="1" applyAlignment="1" applyProtection="1">
      <alignment horizontal="right" vertical="center"/>
    </xf>
    <xf numFmtId="0" fontId="74" fillId="2" borderId="1" xfId="1" applyFont="1" applyFill="1" applyBorder="1" applyProtection="1">
      <protection locked="0"/>
    </xf>
    <xf numFmtId="0" fontId="74" fillId="86" borderId="2" xfId="1" applyFont="1" applyFill="1" applyBorder="1" applyProtection="1"/>
    <xf numFmtId="0" fontId="72" fillId="86" borderId="0" xfId="1" applyFont="1" applyFill="1" applyAlignment="1" applyProtection="1">
      <alignment horizontal="left" indent="1"/>
    </xf>
    <xf numFmtId="0" fontId="75" fillId="86" borderId="0" xfId="1" applyFont="1" applyFill="1" applyProtection="1"/>
    <xf numFmtId="0" fontId="76" fillId="86" borderId="0" xfId="1" applyFont="1" applyFill="1" applyProtection="1"/>
    <xf numFmtId="0" fontId="75" fillId="86" borderId="0" xfId="1" applyFont="1" applyFill="1" applyAlignment="1" applyProtection="1"/>
    <xf numFmtId="0" fontId="72" fillId="86" borderId="0" xfId="1" applyFont="1" applyFill="1" applyBorder="1" applyAlignment="1" applyProtection="1">
      <alignment horizontal="center" vertical="top"/>
    </xf>
    <xf numFmtId="0" fontId="75" fillId="86" borderId="0" xfId="1" applyFont="1" applyFill="1" applyAlignment="1" applyProtection="1">
      <alignment horizontal="left" vertical="top"/>
    </xf>
    <xf numFmtId="0" fontId="77" fillId="86" borderId="0" xfId="1" applyFont="1" applyFill="1" applyProtection="1"/>
    <xf numFmtId="0" fontId="78" fillId="86" borderId="0" xfId="1" applyFont="1" applyFill="1" applyAlignment="1" applyProtection="1">
      <alignment horizontal="center" vertical="top"/>
    </xf>
    <xf numFmtId="0" fontId="79" fillId="86" borderId="0" xfId="1" applyFont="1" applyFill="1" applyProtection="1"/>
    <xf numFmtId="0" fontId="74" fillId="2" borderId="1" xfId="1" applyFont="1" applyFill="1" applyBorder="1" applyProtection="1"/>
    <xf numFmtId="0" fontId="75" fillId="86" borderId="0" xfId="1" applyFont="1" applyFill="1" applyAlignment="1" applyProtection="1">
      <alignment horizontal="left" indent="3"/>
    </xf>
    <xf numFmtId="0" fontId="79" fillId="86" borderId="0" xfId="1" applyFont="1" applyFill="1" applyAlignment="1" applyProtection="1">
      <alignment horizontal="left" indent="3"/>
    </xf>
    <xf numFmtId="0" fontId="74" fillId="2" borderId="0" xfId="1" applyFont="1" applyFill="1" applyBorder="1" applyProtection="1">
      <protection locked="0"/>
    </xf>
    <xf numFmtId="49" fontId="74" fillId="2" borderId="1" xfId="1" applyNumberFormat="1" applyFont="1" applyFill="1" applyBorder="1" applyProtection="1">
      <protection locked="0"/>
    </xf>
    <xf numFmtId="49" fontId="75" fillId="86" borderId="0" xfId="1" applyNumberFormat="1" applyFont="1" applyFill="1" applyProtection="1"/>
    <xf numFmtId="0" fontId="75" fillId="86" borderId="0" xfId="1" applyFont="1" applyFill="1" applyAlignment="1" applyProtection="1">
      <alignment horizontal="left" indent="1"/>
    </xf>
    <xf numFmtId="0" fontId="72" fillId="86" borderId="0" xfId="1" applyFont="1" applyFill="1" applyProtection="1"/>
    <xf numFmtId="0" fontId="72" fillId="2" borderId="1" xfId="1" applyFont="1" applyFill="1" applyBorder="1" applyProtection="1">
      <protection locked="0"/>
    </xf>
    <xf numFmtId="0" fontId="80" fillId="86" borderId="0" xfId="1" applyFont="1" applyFill="1" applyAlignment="1" applyProtection="1">
      <alignment horizontal="center" vertical="top"/>
    </xf>
    <xf numFmtId="0" fontId="74" fillId="2" borderId="1" xfId="1" applyFont="1" applyFill="1" applyBorder="1" applyAlignment="1" applyProtection="1">
      <alignment wrapText="1"/>
      <protection locked="0"/>
    </xf>
    <xf numFmtId="0" fontId="72" fillId="86" borderId="0" xfId="1" applyFont="1" applyFill="1" applyBorder="1" applyAlignment="1" applyProtection="1">
      <alignment horizontal="left" vertical="top" wrapText="1"/>
    </xf>
    <xf numFmtId="0" fontId="72" fillId="86" borderId="3" xfId="1" applyFont="1" applyFill="1" applyBorder="1" applyAlignment="1" applyProtection="1">
      <alignment horizontal="left" indent="1"/>
    </xf>
    <xf numFmtId="0" fontId="75" fillId="86" borderId="0" xfId="1" applyFont="1" applyFill="1" applyBorder="1" applyProtection="1"/>
    <xf numFmtId="0" fontId="72" fillId="86" borderId="0" xfId="1" applyFont="1" applyFill="1" applyBorder="1" applyAlignment="1" applyProtection="1">
      <alignment horizontal="left" vertical="top" indent="1"/>
    </xf>
    <xf numFmtId="0" fontId="72" fillId="86" borderId="0" xfId="1" applyFont="1" applyFill="1" applyBorder="1" applyAlignment="1" applyProtection="1">
      <alignment horizontal="left"/>
    </xf>
    <xf numFmtId="0" fontId="81" fillId="86" borderId="0" xfId="1" applyFont="1" applyFill="1" applyBorder="1" applyAlignment="1" applyProtection="1">
      <alignment horizontal="left" vertical="top" indent="1"/>
    </xf>
    <xf numFmtId="0" fontId="74" fillId="2" borderId="1" xfId="1" applyNumberFormat="1" applyFont="1" applyFill="1" applyBorder="1" applyProtection="1">
      <protection locked="0"/>
    </xf>
    <xf numFmtId="0" fontId="75" fillId="86" borderId="0" xfId="1" applyFont="1" applyFill="1" applyBorder="1" applyAlignment="1" applyProtection="1">
      <alignment horizontal="left" vertical="top" indent="1"/>
    </xf>
    <xf numFmtId="0" fontId="72" fillId="86" borderId="3" xfId="1" applyFont="1" applyFill="1" applyBorder="1" applyAlignment="1" applyProtection="1">
      <alignment horizontal="left" vertical="center" indent="1"/>
    </xf>
    <xf numFmtId="0" fontId="75" fillId="86" borderId="0" xfId="1" applyFont="1" applyFill="1" applyBorder="1" applyAlignment="1" applyProtection="1">
      <alignment horizontal="left" vertical="top"/>
    </xf>
    <xf numFmtId="0" fontId="72" fillId="86" borderId="0" xfId="1" applyFont="1" applyFill="1" applyBorder="1" applyAlignment="1" applyProtection="1">
      <alignment horizontal="left" wrapText="1"/>
    </xf>
    <xf numFmtId="0" fontId="82" fillId="2" borderId="1" xfId="1" applyNumberFormat="1" applyFont="1" applyFill="1" applyBorder="1" applyAlignment="1" applyProtection="1">
      <alignment vertical="top" wrapText="1"/>
      <protection locked="0"/>
    </xf>
    <xf numFmtId="0" fontId="78" fillId="86" borderId="0" xfId="1" applyFont="1" applyFill="1" applyBorder="1" applyAlignment="1" applyProtection="1">
      <alignment horizontal="left" vertical="top" wrapText="1"/>
    </xf>
    <xf numFmtId="0" fontId="75" fillId="86" borderId="0" xfId="1" applyFont="1" applyFill="1" applyBorder="1" applyAlignment="1" applyProtection="1">
      <alignment horizontal="left" vertical="top" wrapText="1"/>
    </xf>
    <xf numFmtId="0" fontId="81" fillId="86" borderId="0" xfId="1" applyFont="1" applyFill="1" applyBorder="1" applyProtection="1"/>
    <xf numFmtId="0" fontId="72" fillId="86" borderId="0" xfId="1" applyFont="1" applyFill="1" applyBorder="1" applyAlignment="1" applyProtection="1">
      <alignment horizontal="left" vertical="top" indent="3"/>
    </xf>
    <xf numFmtId="0" fontId="75" fillId="86" borderId="0" xfId="1" applyFont="1" applyFill="1" applyBorder="1" applyAlignment="1" applyProtection="1">
      <alignment horizontal="left" vertical="top" indent="5"/>
    </xf>
    <xf numFmtId="49" fontId="75" fillId="86" borderId="0" xfId="1" applyNumberFormat="1" applyFont="1" applyFill="1" applyBorder="1" applyProtection="1"/>
    <xf numFmtId="0" fontId="63" fillId="80" borderId="0" xfId="1" applyFont="1" applyFill="1" applyBorder="1" applyAlignment="1" applyProtection="1">
      <alignment horizontal="left" vertical="top" indent="7"/>
    </xf>
    <xf numFmtId="0" fontId="75" fillId="86" borderId="0" xfId="1" applyFont="1" applyFill="1" applyBorder="1" applyAlignment="1" applyProtection="1">
      <alignment horizontal="left" vertical="top" indent="2"/>
    </xf>
    <xf numFmtId="0" fontId="83" fillId="86" borderId="0" xfId="1" applyFont="1" applyFill="1" applyBorder="1" applyAlignment="1" applyProtection="1">
      <alignment horizontal="center" vertical="center"/>
    </xf>
    <xf numFmtId="0" fontId="83" fillId="86" borderId="0" xfId="1" applyFont="1" applyFill="1" applyBorder="1" applyAlignment="1" applyProtection="1">
      <alignment horizontal="center"/>
    </xf>
    <xf numFmtId="0" fontId="84" fillId="86" borderId="0" xfId="1" applyFont="1" applyFill="1" applyAlignment="1" applyProtection="1">
      <alignment horizontal="centerContinuous"/>
    </xf>
    <xf numFmtId="166" fontId="50" fillId="71" borderId="0" xfId="204">
      <alignment vertical="center"/>
    </xf>
    <xf numFmtId="37" fontId="24" fillId="2" borderId="0" xfId="0" applyNumberFormat="1" applyFont="1" applyFill="1" applyAlignment="1">
      <alignment horizontal="center" vertical="center"/>
    </xf>
    <xf numFmtId="0" fontId="25" fillId="0" borderId="0" xfId="0" applyNumberFormat="1" applyFont="1" applyFill="1"/>
    <xf numFmtId="0" fontId="7" fillId="0" borderId="0" xfId="0" applyFont="1" applyFill="1" applyAlignment="1">
      <alignment vertical="top"/>
    </xf>
    <xf numFmtId="0" fontId="7" fillId="87" borderId="0" xfId="0" applyFont="1" applyFill="1" applyAlignment="1">
      <alignment vertical="top"/>
    </xf>
    <xf numFmtId="0" fontId="0" fillId="0" borderId="0" xfId="0" applyFill="1"/>
    <xf numFmtId="0" fontId="0" fillId="87" borderId="0" xfId="0" applyFill="1" applyBorder="1" applyAlignment="1">
      <alignment vertical="top"/>
    </xf>
    <xf numFmtId="0" fontId="0" fillId="87" borderId="0" xfId="0" applyFill="1" applyAlignment="1">
      <alignment vertical="top"/>
    </xf>
    <xf numFmtId="0" fontId="0" fillId="87" borderId="14" xfId="0" applyFill="1" applyBorder="1" applyAlignment="1">
      <alignment vertical="top"/>
    </xf>
    <xf numFmtId="0" fontId="0" fillId="88" borderId="15" xfId="0" applyFill="1" applyBorder="1" applyAlignment="1">
      <alignment vertical="top"/>
    </xf>
    <xf numFmtId="0" fontId="0" fillId="0" borderId="15" xfId="0" applyFill="1" applyBorder="1"/>
    <xf numFmtId="0" fontId="0" fillId="0" borderId="15" xfId="0" applyFill="1" applyBorder="1" applyAlignment="1">
      <alignment vertical="top"/>
    </xf>
    <xf numFmtId="0" fontId="0" fillId="0" borderId="16" xfId="0" applyFill="1" applyBorder="1" applyAlignment="1">
      <alignment vertical="top"/>
    </xf>
    <xf numFmtId="0" fontId="0" fillId="0" borderId="16" xfId="0" applyFill="1" applyBorder="1" applyAlignment="1">
      <alignment horizontal="center" vertical="top"/>
    </xf>
  </cellXfs>
  <cellStyles count="250">
    <cellStyle name="00 Blk Hdr (A)" xfId="43" xr:uid="{00000000-0005-0000-0000-000000000000}"/>
    <cellStyle name="00 Blk Rcd ($0)" xfId="44" xr:uid="{00000000-0005-0000-0000-000001000000}"/>
    <cellStyle name="00 Blk Rcd ($0.00)" xfId="45" xr:uid="{00000000-0005-0000-0000-000002000000}"/>
    <cellStyle name="00 Blk Rcd (0)" xfId="46" xr:uid="{00000000-0005-0000-0000-000003000000}"/>
    <cellStyle name="00 Blk Rcd (0,)" xfId="47" xr:uid="{00000000-0005-0000-0000-000004000000}"/>
    <cellStyle name="00 Blk Rcd (0.0%)" xfId="48" xr:uid="{00000000-0005-0000-0000-000005000000}"/>
    <cellStyle name="00 Blk Rcd (0.0)" xfId="49" xr:uid="{00000000-0005-0000-0000-000006000000}"/>
    <cellStyle name="00 Blk Rcd (0.00%)" xfId="50" xr:uid="{00000000-0005-0000-0000-000007000000}"/>
    <cellStyle name="00 Blk Rcd (0.00)" xfId="51" xr:uid="{00000000-0005-0000-0000-000008000000}"/>
    <cellStyle name="00 Blk Rcd (0.000)" xfId="244" xr:uid="{00000000-0005-0000-0000-000009000000}"/>
    <cellStyle name="00 Blk Rcd (0.0000)" xfId="245" xr:uid="{00000000-0005-0000-0000-00000A000000}"/>
    <cellStyle name="00 Blk Rcd (A)" xfId="52" xr:uid="{00000000-0005-0000-0000-00000B000000}"/>
    <cellStyle name="00 Blk Rcd (B)" xfId="53" xr:uid="{00000000-0005-0000-0000-00000C000000}"/>
    <cellStyle name="00 Blk Rcd (MDY)" xfId="54" xr:uid="{00000000-0005-0000-0000-00000D000000}"/>
    <cellStyle name="00 Blk Rcd (MY)" xfId="55" xr:uid="{00000000-0005-0000-0000-00000E000000}"/>
    <cellStyle name="00 Blk Ttl ($0)" xfId="56" xr:uid="{00000000-0005-0000-0000-00000F000000}"/>
    <cellStyle name="00 Blk Ttl ($0.00)" xfId="57" xr:uid="{00000000-0005-0000-0000-000010000000}"/>
    <cellStyle name="00 Blk Ttl (0)" xfId="58" xr:uid="{00000000-0005-0000-0000-000011000000}"/>
    <cellStyle name="00 Blk Ttl (0,)" xfId="59" xr:uid="{00000000-0005-0000-0000-000012000000}"/>
    <cellStyle name="00 Blk Ttl (0.0%)" xfId="60" xr:uid="{00000000-0005-0000-0000-000013000000}"/>
    <cellStyle name="00 Blk Ttl (0.0)" xfId="61" xr:uid="{00000000-0005-0000-0000-000014000000}"/>
    <cellStyle name="00 Blk Ttl (0.00%)" xfId="62" xr:uid="{00000000-0005-0000-0000-000015000000}"/>
    <cellStyle name="00 Blk Ttl (0.00)" xfId="63" xr:uid="{00000000-0005-0000-0000-000016000000}"/>
    <cellStyle name="00 Blk Ttl (0.000)" xfId="246" xr:uid="{00000000-0005-0000-0000-000017000000}"/>
    <cellStyle name="00 Blk Ttl (0.0000)" xfId="247" xr:uid="{00000000-0005-0000-0000-000018000000}"/>
    <cellStyle name="00 Blk Ttl (A)" xfId="64" xr:uid="{00000000-0005-0000-0000-000019000000}"/>
    <cellStyle name="00 Grp Hdr (A)" xfId="65" xr:uid="{00000000-0005-0000-0000-00001A000000}"/>
    <cellStyle name="00 Grp Hdr (C)" xfId="66" xr:uid="{00000000-0005-0000-0000-00001B000000}"/>
    <cellStyle name="00 Grp Hdr (D)" xfId="67" xr:uid="{00000000-0005-0000-0000-00001C000000}"/>
    <cellStyle name="00 Grp Rcd ($0)" xfId="68" xr:uid="{00000000-0005-0000-0000-00001D000000}"/>
    <cellStyle name="00 Grp Rcd ($0.00)" xfId="69" xr:uid="{00000000-0005-0000-0000-00001E000000}"/>
    <cellStyle name="00 Grp Rcd (0)" xfId="70" xr:uid="{00000000-0005-0000-0000-00001F000000}"/>
    <cellStyle name="00 Grp Rcd (0,)" xfId="71" xr:uid="{00000000-0005-0000-0000-000020000000}"/>
    <cellStyle name="00 Grp Rcd (0.0%)" xfId="72" xr:uid="{00000000-0005-0000-0000-000021000000}"/>
    <cellStyle name="00 Grp Rcd (0.0)" xfId="73" xr:uid="{00000000-0005-0000-0000-000022000000}"/>
    <cellStyle name="00 Grp Rcd (0.00%)" xfId="74" xr:uid="{00000000-0005-0000-0000-000023000000}"/>
    <cellStyle name="00 Grp Rcd (0.00)" xfId="75" xr:uid="{00000000-0005-0000-0000-000024000000}"/>
    <cellStyle name="00 Grp Rcd (0.000)" xfId="236" xr:uid="{00000000-0005-0000-0000-000025000000}"/>
    <cellStyle name="00 Grp Rcd (0.0000)" xfId="237" xr:uid="{00000000-0005-0000-0000-000026000000}"/>
    <cellStyle name="00 Grp Rcd (A)" xfId="76" xr:uid="{00000000-0005-0000-0000-000027000000}"/>
    <cellStyle name="00 Grp Rcd (B)" xfId="77" xr:uid="{00000000-0005-0000-0000-000028000000}"/>
    <cellStyle name="00 Grp Rcd (C)" xfId="78" xr:uid="{00000000-0005-0000-0000-000029000000}"/>
    <cellStyle name="00 Grp Rcd (MDY)" xfId="79" xr:uid="{00000000-0005-0000-0000-00002A000000}"/>
    <cellStyle name="00 Grp Rcd (MY)" xfId="80" xr:uid="{00000000-0005-0000-0000-00002B000000}"/>
    <cellStyle name="00 Grp Ttl ($0)" xfId="81" xr:uid="{00000000-0005-0000-0000-00002C000000}"/>
    <cellStyle name="00 Grp Ttl ($0.00)" xfId="82" xr:uid="{00000000-0005-0000-0000-00002D000000}"/>
    <cellStyle name="00 Grp Ttl (0)" xfId="83" xr:uid="{00000000-0005-0000-0000-00002E000000}"/>
    <cellStyle name="00 Grp Ttl (0,)" xfId="84" xr:uid="{00000000-0005-0000-0000-00002F000000}"/>
    <cellStyle name="00 Grp Ttl (0.0%)" xfId="85" xr:uid="{00000000-0005-0000-0000-000030000000}"/>
    <cellStyle name="00 Grp Ttl (0.0)" xfId="86" xr:uid="{00000000-0005-0000-0000-000031000000}"/>
    <cellStyle name="00 Grp Ttl (0.00%)" xfId="87" xr:uid="{00000000-0005-0000-0000-000032000000}"/>
    <cellStyle name="00 Grp Ttl (0.00)" xfId="88" xr:uid="{00000000-0005-0000-0000-000033000000}"/>
    <cellStyle name="00 Grp Ttl (0.000)" xfId="238" xr:uid="{00000000-0005-0000-0000-000034000000}"/>
    <cellStyle name="00 Grp Ttl (0.0000)" xfId="239" xr:uid="{00000000-0005-0000-0000-000035000000}"/>
    <cellStyle name="00 Grp Ttl (A)" xfId="89" xr:uid="{00000000-0005-0000-0000-000036000000}"/>
    <cellStyle name="00 Rpt Bnr ($0)" xfId="90" xr:uid="{00000000-0005-0000-0000-000037000000}"/>
    <cellStyle name="00 Rpt Bnr ($0.00)" xfId="91" xr:uid="{00000000-0005-0000-0000-000038000000}"/>
    <cellStyle name="00 Rpt Bnr (0)" xfId="92" xr:uid="{00000000-0005-0000-0000-000039000000}"/>
    <cellStyle name="00 Rpt Bnr (0,)" xfId="93" xr:uid="{00000000-0005-0000-0000-00003A000000}"/>
    <cellStyle name="00 Rpt Bnr (0.0%)" xfId="94" xr:uid="{00000000-0005-0000-0000-00003B000000}"/>
    <cellStyle name="00 Rpt Bnr (0.0)" xfId="95" xr:uid="{00000000-0005-0000-0000-00003C000000}"/>
    <cellStyle name="00 Rpt Bnr (0.00%)" xfId="96" xr:uid="{00000000-0005-0000-0000-00003D000000}"/>
    <cellStyle name="00 Rpt Bnr (0.00)" xfId="97" xr:uid="{00000000-0005-0000-0000-00003E000000}"/>
    <cellStyle name="00 Rpt Bnr (0.000)" xfId="234" xr:uid="{00000000-0005-0000-0000-00003F000000}"/>
    <cellStyle name="00 Rpt Bnr (0.0000)" xfId="235" xr:uid="{00000000-0005-0000-0000-000040000000}"/>
    <cellStyle name="00 Rpt Bnr (A)" xfId="98" xr:uid="{00000000-0005-0000-0000-000041000000}"/>
    <cellStyle name="00 Rpt Bnr (B)" xfId="99" xr:uid="{00000000-0005-0000-0000-000042000000}"/>
    <cellStyle name="00 Rpt Bnr (C)" xfId="100" xr:uid="{00000000-0005-0000-0000-000043000000}"/>
    <cellStyle name="00 Rpt Bnr (D)" xfId="101" xr:uid="{00000000-0005-0000-0000-000044000000}"/>
    <cellStyle name="00 Rpt Bnr (MDY)" xfId="102" xr:uid="{00000000-0005-0000-0000-000045000000}"/>
    <cellStyle name="00 Rpt Bnr (MY)" xfId="103" xr:uid="{00000000-0005-0000-0000-000046000000}"/>
    <cellStyle name="00 Rpt Hdr (A)" xfId="104" xr:uid="{00000000-0005-0000-0000-000047000000}"/>
    <cellStyle name="00 Rpt Hdr (B)" xfId="105" xr:uid="{00000000-0005-0000-0000-000048000000}"/>
    <cellStyle name="00 Rpt Hdr (C)" xfId="106" xr:uid="{00000000-0005-0000-0000-000049000000}"/>
    <cellStyle name="00 Rpt Hdr (D)" xfId="107" xr:uid="{00000000-0005-0000-0000-00004A000000}"/>
    <cellStyle name="00 Rpt Hdr (MDY)" xfId="108" xr:uid="{00000000-0005-0000-0000-00004B000000}"/>
    <cellStyle name="00 Rpt Hdr (MY)" xfId="109" xr:uid="{00000000-0005-0000-0000-00004C000000}"/>
    <cellStyle name="00 Rpt Ttl ($0)" xfId="110" xr:uid="{00000000-0005-0000-0000-00004D000000}"/>
    <cellStyle name="00 Rpt Ttl ($0.00)" xfId="111" xr:uid="{00000000-0005-0000-0000-00004E000000}"/>
    <cellStyle name="00 Rpt Ttl (0)" xfId="112" xr:uid="{00000000-0005-0000-0000-00004F000000}"/>
    <cellStyle name="00 Rpt Ttl (0,)" xfId="113" xr:uid="{00000000-0005-0000-0000-000050000000}"/>
    <cellStyle name="00 Rpt Ttl (0.0%)" xfId="114" xr:uid="{00000000-0005-0000-0000-000051000000}"/>
    <cellStyle name="00 Rpt Ttl (0.0)" xfId="115" xr:uid="{00000000-0005-0000-0000-000052000000}"/>
    <cellStyle name="00 Rpt Ttl (0.00%)" xfId="116" xr:uid="{00000000-0005-0000-0000-000053000000}"/>
    <cellStyle name="00 Rpt Ttl (0.00)" xfId="117" xr:uid="{00000000-0005-0000-0000-000054000000}"/>
    <cellStyle name="00 Rpt Ttl (0.000)" xfId="248" xr:uid="{00000000-0005-0000-0000-000055000000}"/>
    <cellStyle name="00 Rpt Ttl (0.0000)" xfId="249" xr:uid="{00000000-0005-0000-0000-000056000000}"/>
    <cellStyle name="00 Rpt Ttl (A)" xfId="118" xr:uid="{00000000-0005-0000-0000-000057000000}"/>
    <cellStyle name="00 Sheet Minor Title (A)" xfId="119" xr:uid="{00000000-0005-0000-0000-000058000000}"/>
    <cellStyle name="00 Sheet Minor Title (B)" xfId="120" xr:uid="{00000000-0005-0000-0000-000059000000}"/>
    <cellStyle name="00 Sheet SubTitle (A)" xfId="121" xr:uid="{00000000-0005-0000-0000-00005A000000}"/>
    <cellStyle name="00 Sheet SubTitle (B)" xfId="122" xr:uid="{00000000-0005-0000-0000-00005B000000}"/>
    <cellStyle name="00 Sheet Title (A)" xfId="123" xr:uid="{00000000-0005-0000-0000-00005C000000}"/>
    <cellStyle name="00 Sub HDR (A)" xfId="124" xr:uid="{00000000-0005-0000-0000-00005D000000}"/>
    <cellStyle name="00 Sub Rcd ($0)" xfId="125" xr:uid="{00000000-0005-0000-0000-00005E000000}"/>
    <cellStyle name="00 Sub Rcd ($0.00)" xfId="126" xr:uid="{00000000-0005-0000-0000-00005F000000}"/>
    <cellStyle name="00 Sub Rcd (0)" xfId="127" xr:uid="{00000000-0005-0000-0000-000060000000}"/>
    <cellStyle name="00 Sub Rcd (0,)" xfId="128" xr:uid="{00000000-0005-0000-0000-000061000000}"/>
    <cellStyle name="00 Sub Rcd (0.0%)" xfId="129" xr:uid="{00000000-0005-0000-0000-000062000000}"/>
    <cellStyle name="00 Sub Rcd (0.0)" xfId="130" xr:uid="{00000000-0005-0000-0000-000063000000}"/>
    <cellStyle name="00 Sub Rcd (0.00%)" xfId="131" xr:uid="{00000000-0005-0000-0000-000064000000}"/>
    <cellStyle name="00 Sub Rcd (0.00)" xfId="132" xr:uid="{00000000-0005-0000-0000-000065000000}"/>
    <cellStyle name="00 Sub Rcd (0.000)" xfId="240" xr:uid="{00000000-0005-0000-0000-000066000000}"/>
    <cellStyle name="00 Sub Rcd (0.0000)" xfId="241" xr:uid="{00000000-0005-0000-0000-000067000000}"/>
    <cellStyle name="00 Sub Rcd (A)" xfId="133" xr:uid="{00000000-0005-0000-0000-000068000000}"/>
    <cellStyle name="00 Sub Rcd (B)" xfId="134" xr:uid="{00000000-0005-0000-0000-000069000000}"/>
    <cellStyle name="00 Sub Rcd (MDY)" xfId="135" xr:uid="{00000000-0005-0000-0000-00006A000000}"/>
    <cellStyle name="00 Sub Rcd (MY)" xfId="136" xr:uid="{00000000-0005-0000-0000-00006B000000}"/>
    <cellStyle name="00 Sub Ttl ($0)" xfId="137" xr:uid="{00000000-0005-0000-0000-00006C000000}"/>
    <cellStyle name="00 Sub Ttl ($0.00)" xfId="138" xr:uid="{00000000-0005-0000-0000-00006D000000}"/>
    <cellStyle name="00 Sub Ttl (0)" xfId="139" xr:uid="{00000000-0005-0000-0000-00006E000000}"/>
    <cellStyle name="00 Sub Ttl (0,)" xfId="140" xr:uid="{00000000-0005-0000-0000-00006F000000}"/>
    <cellStyle name="00 Sub Ttl (0.0%)" xfId="141" xr:uid="{00000000-0005-0000-0000-000070000000}"/>
    <cellStyle name="00 Sub Ttl (0.0)" xfId="142" xr:uid="{00000000-0005-0000-0000-000071000000}"/>
    <cellStyle name="00 Sub Ttl (0.00%)" xfId="143" xr:uid="{00000000-0005-0000-0000-000072000000}"/>
    <cellStyle name="00 Sub Ttl (0.00)" xfId="144" xr:uid="{00000000-0005-0000-0000-000073000000}"/>
    <cellStyle name="00 Sub Ttl (0.000)" xfId="242" xr:uid="{00000000-0005-0000-0000-000074000000}"/>
    <cellStyle name="00 Sub Ttl (0.0000)" xfId="243" xr:uid="{00000000-0005-0000-0000-000075000000}"/>
    <cellStyle name="00 Sub Ttl (A)" xfId="145" xr:uid="{00000000-0005-0000-0000-000076000000}"/>
    <cellStyle name="00 Top Brand Med (A)" xfId="146" xr:uid="{00000000-0005-0000-0000-000077000000}"/>
    <cellStyle name="20% - Accent1" xfId="20" builtinId="30" hidden="1"/>
    <cellStyle name="20% - Accent2" xfId="24" builtinId="34" hidden="1"/>
    <cellStyle name="20% - Accent3" xfId="28" builtinId="38" hidden="1"/>
    <cellStyle name="20% - Accent4" xfId="32" builtinId="42" hidden="1"/>
    <cellStyle name="20% - Accent5" xfId="36" builtinId="46" hidden="1"/>
    <cellStyle name="20% - Accent6" xfId="40" builtinId="50" hidden="1"/>
    <cellStyle name="40% - Accent1" xfId="21" builtinId="31" hidden="1"/>
    <cellStyle name="40% - Accent2" xfId="25" builtinId="35" hidden="1"/>
    <cellStyle name="40% - Accent3" xfId="29" builtinId="39" hidden="1"/>
    <cellStyle name="40% - Accent4" xfId="33" builtinId="43" hidden="1"/>
    <cellStyle name="40% - Accent5" xfId="37" builtinId="47" hidden="1"/>
    <cellStyle name="40% - Accent6" xfId="41" builtinId="51" hidden="1"/>
    <cellStyle name="60% - Accent1" xfId="22" builtinId="32" hidden="1"/>
    <cellStyle name="60% - Accent2" xfId="26" builtinId="36" hidden="1"/>
    <cellStyle name="60% - Accent3" xfId="30" builtinId="40" hidden="1"/>
    <cellStyle name="60% - Accent4" xfId="34" builtinId="44" hidden="1"/>
    <cellStyle name="60% - Accent5" xfId="38" builtinId="48" hidden="1"/>
    <cellStyle name="60% - Accent6" xfId="42" builtinId="52" hidden="1"/>
    <cellStyle name="Accent1" xfId="19" builtinId="29" hidden="1"/>
    <cellStyle name="Accent2" xfId="23" builtinId="33" hidden="1"/>
    <cellStyle name="Accent3" xfId="27" builtinId="37" hidden="1"/>
    <cellStyle name="Accent4" xfId="31" builtinId="41" hidden="1"/>
    <cellStyle name="Accent5" xfId="35" builtinId="45" hidden="1"/>
    <cellStyle name="Accent6" xfId="39" builtinId="49" hidden="1"/>
    <cellStyle name="AQ1" xfId="147" xr:uid="{00000000-0005-0000-0000-000090000000}"/>
    <cellStyle name="AQ2" xfId="148" xr:uid="{00000000-0005-0000-0000-000091000000}"/>
    <cellStyle name="AQ3" xfId="149" xr:uid="{00000000-0005-0000-0000-000092000000}"/>
    <cellStyle name="AQ4" xfId="150" xr:uid="{00000000-0005-0000-0000-000093000000}"/>
    <cellStyle name="AQ5" xfId="151" xr:uid="{00000000-0005-0000-0000-000094000000}"/>
    <cellStyle name="Bad" xfId="8" builtinId="27" hidden="1"/>
    <cellStyle name="Button (A)" xfId="152" xr:uid="{00000000-0005-0000-0000-000096000000}"/>
    <cellStyle name="Button (B)" xfId="153" xr:uid="{00000000-0005-0000-0000-000097000000}"/>
    <cellStyle name="Calculation" xfId="12" builtinId="22" hidden="1"/>
    <cellStyle name="Check Cell" xfId="14" builtinId="23" hidden="1"/>
    <cellStyle name="CM1" xfId="225" xr:uid="{00000000-0005-0000-0000-00009A000000}"/>
    <cellStyle name="CM2" xfId="226" xr:uid="{00000000-0005-0000-0000-00009B000000}"/>
    <cellStyle name="CM3" xfId="227" xr:uid="{00000000-0005-0000-0000-00009C000000}"/>
    <cellStyle name="CM4" xfId="228" xr:uid="{00000000-0005-0000-0000-00009D000000}"/>
    <cellStyle name="CM5" xfId="229" xr:uid="{00000000-0005-0000-0000-00009E000000}"/>
    <cellStyle name="Dbl-Click (A)" xfId="154" xr:uid="{00000000-0005-0000-0000-00009F000000}"/>
    <cellStyle name="Drop Down ($0)" xfId="155" xr:uid="{00000000-0005-0000-0000-0000A0000000}"/>
    <cellStyle name="Drop Down ($0.00)" xfId="156" xr:uid="{00000000-0005-0000-0000-0000A1000000}"/>
    <cellStyle name="Drop Down (0)" xfId="157" xr:uid="{00000000-0005-0000-0000-0000A2000000}"/>
    <cellStyle name="Drop Down (0,)" xfId="158" xr:uid="{00000000-0005-0000-0000-0000A3000000}"/>
    <cellStyle name="Drop Down (0.0%)" xfId="159" xr:uid="{00000000-0005-0000-0000-0000A4000000}"/>
    <cellStyle name="Drop Down (0.0)" xfId="160" xr:uid="{00000000-0005-0000-0000-0000A5000000}"/>
    <cellStyle name="Drop Down (0.00%)" xfId="161" xr:uid="{00000000-0005-0000-0000-0000A6000000}"/>
    <cellStyle name="Drop Down (0.00)" xfId="162" xr:uid="{00000000-0005-0000-0000-0000A7000000}"/>
    <cellStyle name="Drop Down (0.000)" xfId="232" xr:uid="{00000000-0005-0000-0000-0000A8000000}"/>
    <cellStyle name="Drop Down (0.0000)" xfId="233" xr:uid="{00000000-0005-0000-0000-0000A9000000}"/>
    <cellStyle name="Drop Down (A)" xfId="163" xr:uid="{00000000-0005-0000-0000-0000AA000000}"/>
    <cellStyle name="Drop Down (MDY)" xfId="164" xr:uid="{00000000-0005-0000-0000-0000AB000000}"/>
    <cellStyle name="Drop Down (MY)" xfId="165" xr:uid="{00000000-0005-0000-0000-0000AC000000}"/>
    <cellStyle name="DS1" xfId="166" xr:uid="{00000000-0005-0000-0000-0000AD000000}"/>
    <cellStyle name="DS2" xfId="167" xr:uid="{00000000-0005-0000-0000-0000AE000000}"/>
    <cellStyle name="DS3" xfId="168" xr:uid="{00000000-0005-0000-0000-0000AF000000}"/>
    <cellStyle name="DS4" xfId="169" xr:uid="{00000000-0005-0000-0000-0000B0000000}"/>
    <cellStyle name="DS5" xfId="170" xr:uid="{00000000-0005-0000-0000-0000B1000000}"/>
    <cellStyle name="Explanatory Text" xfId="17" builtinId="53" hidden="1"/>
    <cellStyle name="Explanatory Text (A)" xfId="171" xr:uid="{00000000-0005-0000-0000-0000B3000000}"/>
    <cellStyle name="Explanatory Text (B)" xfId="172" xr:uid="{00000000-0005-0000-0000-0000B4000000}"/>
    <cellStyle name="File_Icon (A)" xfId="173" xr:uid="{00000000-0005-0000-0000-0000B5000000}"/>
    <cellStyle name="Good" xfId="7" builtinId="26" hidden="1"/>
    <cellStyle name="GT1" xfId="174" xr:uid="{00000000-0005-0000-0000-0000B7000000}"/>
    <cellStyle name="GT2" xfId="175" xr:uid="{00000000-0005-0000-0000-0000B8000000}"/>
    <cellStyle name="GT3" xfId="176" xr:uid="{00000000-0005-0000-0000-0000B9000000}"/>
    <cellStyle name="GT4" xfId="177" xr:uid="{00000000-0005-0000-0000-0000BA000000}"/>
    <cellStyle name="GT5" xfId="178" xr:uid="{00000000-0005-0000-0000-0000BB000000}"/>
    <cellStyle name="Heading 1" xfId="3" builtinId="16" hidden="1"/>
    <cellStyle name="Heading 2" xfId="4" builtinId="17" hidden="1"/>
    <cellStyle name="Heading 3" xfId="5" builtinId="18" hidden="1"/>
    <cellStyle name="Heading 4" xfId="6" builtinId="19" hidden="1"/>
    <cellStyle name="Input" xfId="10" builtinId="20" hidden="1"/>
    <cellStyle name="Input ($0)" xfId="179" xr:uid="{00000000-0005-0000-0000-0000C1000000}"/>
    <cellStyle name="Input ($0.00)" xfId="180" xr:uid="{00000000-0005-0000-0000-0000C2000000}"/>
    <cellStyle name="Input (0)" xfId="181" xr:uid="{00000000-0005-0000-0000-0000C3000000}"/>
    <cellStyle name="Input (0,)" xfId="182" xr:uid="{00000000-0005-0000-0000-0000C4000000}"/>
    <cellStyle name="Input (0.0%)" xfId="183" xr:uid="{00000000-0005-0000-0000-0000C5000000}"/>
    <cellStyle name="Input (0.0)" xfId="184" xr:uid="{00000000-0005-0000-0000-0000C6000000}"/>
    <cellStyle name="Input (0.00%)" xfId="185" xr:uid="{00000000-0005-0000-0000-0000C7000000}"/>
    <cellStyle name="Input (0.00)" xfId="186" xr:uid="{00000000-0005-0000-0000-0000C8000000}"/>
    <cellStyle name="Input (0.000)" xfId="230" xr:uid="{00000000-0005-0000-0000-0000C9000000}"/>
    <cellStyle name="Input (0.0000)" xfId="231" xr:uid="{00000000-0005-0000-0000-0000CA000000}"/>
    <cellStyle name="Input (A)" xfId="187" xr:uid="{00000000-0005-0000-0000-0000CB000000}"/>
    <cellStyle name="Input (MDY)" xfId="188" xr:uid="{00000000-0005-0000-0000-0000CC000000}"/>
    <cellStyle name="Input (MY)" xfId="189" xr:uid="{00000000-0005-0000-0000-0000CD000000}"/>
    <cellStyle name="Linked Cell" xfId="13" builtinId="24" hidden="1"/>
    <cellStyle name="List Item (A)" xfId="190" xr:uid="{00000000-0005-0000-0000-0000CF000000}"/>
    <cellStyle name="List Item (B)" xfId="191" xr:uid="{00000000-0005-0000-0000-0000D0000000}"/>
    <cellStyle name="List Item (C)" xfId="192" xr:uid="{00000000-0005-0000-0000-0000D1000000}"/>
    <cellStyle name="List Item (D)" xfId="193" xr:uid="{00000000-0005-0000-0000-0000D2000000}"/>
    <cellStyle name="Neutral" xfId="9" builtinId="28" hidden="1"/>
    <cellStyle name="Normal" xfId="0" builtinId="0" customBuiltin="1"/>
    <cellStyle name="Normal 2" xfId="1" xr:uid="{00000000-0005-0000-0000-0000D5000000}"/>
    <cellStyle name="Note" xfId="16" builtinId="10" hidden="1"/>
    <cellStyle name="Output" xfId="11" builtinId="21" hidden="1"/>
    <cellStyle name="Place Cursor Here (A)" xfId="194" xr:uid="{00000000-0005-0000-0000-0000D8000000}"/>
    <cellStyle name="Place Cursor Here (B)" xfId="195" xr:uid="{00000000-0005-0000-0000-0000D9000000}"/>
    <cellStyle name="Red Flag (A)" xfId="196" xr:uid="{00000000-0005-0000-0000-0000DA000000}"/>
    <cellStyle name="Red Flag (B)" xfId="197" xr:uid="{00000000-0005-0000-0000-0000DB000000}"/>
    <cellStyle name="SD1" xfId="198" xr:uid="{00000000-0005-0000-0000-0000DC000000}"/>
    <cellStyle name="SD2" xfId="199" xr:uid="{00000000-0005-0000-0000-0000DD000000}"/>
    <cellStyle name="SD3" xfId="200" xr:uid="{00000000-0005-0000-0000-0000DE000000}"/>
    <cellStyle name="SD4" xfId="201" xr:uid="{00000000-0005-0000-0000-0000DF000000}"/>
    <cellStyle name="SD5" xfId="202" xr:uid="{00000000-0005-0000-0000-0000E0000000}"/>
    <cellStyle name="Title" xfId="2" builtinId="15" hidden="1"/>
    <cellStyle name="Total" xfId="18" builtinId="25" hidden="1"/>
    <cellStyle name="VW1" xfId="203" xr:uid="{00000000-0005-0000-0000-0000E3000000}"/>
    <cellStyle name="VW2" xfId="204" xr:uid="{00000000-0005-0000-0000-0000E4000000}"/>
    <cellStyle name="VW3" xfId="205" xr:uid="{00000000-0005-0000-0000-0000E5000000}"/>
    <cellStyle name="VW4" xfId="206" xr:uid="{00000000-0005-0000-0000-0000E6000000}"/>
    <cellStyle name="VW5" xfId="207" xr:uid="{00000000-0005-0000-0000-0000E7000000}"/>
    <cellStyle name="Warning Text" xfId="15" builtinId="11" hidden="1"/>
    <cellStyle name="WC1" xfId="208" xr:uid="{00000000-0005-0000-0000-0000E9000000}"/>
    <cellStyle name="WC1 ($0)" xfId="209" xr:uid="{00000000-0005-0000-0000-0000EA000000}"/>
    <cellStyle name="WC1 ($0.00)" xfId="210" xr:uid="{00000000-0005-0000-0000-0000EB000000}"/>
    <cellStyle name="WC1 (0)" xfId="211" xr:uid="{00000000-0005-0000-0000-0000EC000000}"/>
    <cellStyle name="WC1 (0,)" xfId="212" xr:uid="{00000000-0005-0000-0000-0000ED000000}"/>
    <cellStyle name="WC1 (0.0%)" xfId="213" xr:uid="{00000000-0005-0000-0000-0000EE000000}"/>
    <cellStyle name="WC1 (0.0)" xfId="214" xr:uid="{00000000-0005-0000-0000-0000EF000000}"/>
    <cellStyle name="WC1 (0.00%)" xfId="215" xr:uid="{00000000-0005-0000-0000-0000F0000000}"/>
    <cellStyle name="WC1 (0.00)" xfId="216" xr:uid="{00000000-0005-0000-0000-0000F1000000}"/>
    <cellStyle name="WC1 (0.000)" xfId="223" xr:uid="{00000000-0005-0000-0000-0000F2000000}"/>
    <cellStyle name="WC1 (0.0000)" xfId="224" xr:uid="{00000000-0005-0000-0000-0000F3000000}"/>
    <cellStyle name="WC1 (MDY)" xfId="217" xr:uid="{00000000-0005-0000-0000-0000F4000000}"/>
    <cellStyle name="WC1 (MY)" xfId="218" xr:uid="{00000000-0005-0000-0000-0000F5000000}"/>
    <cellStyle name="WC2" xfId="219" xr:uid="{00000000-0005-0000-0000-0000F6000000}"/>
    <cellStyle name="WC3" xfId="220" xr:uid="{00000000-0005-0000-0000-0000F7000000}"/>
    <cellStyle name="WC4" xfId="221" xr:uid="{00000000-0005-0000-0000-0000F8000000}"/>
    <cellStyle name="WC5" xfId="222" xr:uid="{00000000-0005-0000-0000-0000F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KHA-EPM">
  <a:themeElements>
    <a:clrScheme name="KHEPM">
      <a:dk1>
        <a:sysClr val="windowText" lastClr="000000"/>
      </a:dk1>
      <a:lt1>
        <a:sysClr val="window" lastClr="FFFFFF"/>
      </a:lt1>
      <a:dk2>
        <a:srgbClr val="586168"/>
      </a:dk2>
      <a:lt2>
        <a:srgbClr val="EBEBEB"/>
      </a:lt2>
      <a:accent1>
        <a:srgbClr val="B01513"/>
      </a:accent1>
      <a:accent2>
        <a:srgbClr val="F7D4B7"/>
      </a:accent2>
      <a:accent3>
        <a:srgbClr val="F8F5B6"/>
      </a:accent3>
      <a:accent4>
        <a:srgbClr val="6AAC90"/>
      </a:accent4>
      <a:accent5>
        <a:srgbClr val="BBD4EB"/>
      </a:accent5>
      <a:accent6>
        <a:srgbClr val="9E5E9B"/>
      </a:accent6>
      <a:hlink>
        <a:srgbClr val="5F9C9D"/>
      </a:hlink>
      <a:folHlink>
        <a:srgbClr val="9E5E9B"/>
      </a:folHlink>
    </a:clrScheme>
    <a:fontScheme name="san_diego">
      <a:majorFont>
        <a:latin typeface="Century Gothic"/>
        <a:ea typeface=""/>
        <a:cs typeface=""/>
      </a:majorFont>
      <a:minorFont>
        <a:latin typeface="Segoe UI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Z125"/>
  <sheetViews>
    <sheetView showGridLines="0" topLeftCell="B1" workbookViewId="0">
      <selection activeCell="D51" sqref="D51"/>
    </sheetView>
  </sheetViews>
  <sheetFormatPr defaultColWidth="9" defaultRowHeight="16.8"/>
  <cols>
    <col min="1" max="1" width="49.19921875" style="28" hidden="1" customWidth="1"/>
    <col min="2" max="2" width="2" style="31" customWidth="1"/>
    <col min="3" max="3" width="45" style="28" customWidth="1"/>
    <col min="4" max="4" width="43.69921875" style="32" customWidth="1"/>
    <col min="5" max="5" width="17.8984375" style="32" customWidth="1"/>
    <col min="6" max="6" width="18.3984375" style="32" customWidth="1"/>
    <col min="7" max="7" width="14.19921875" style="32" customWidth="1"/>
    <col min="8" max="8" width="9" style="32"/>
    <col min="9" max="9" width="15.69921875" style="32" customWidth="1"/>
    <col min="10" max="12" width="9" style="32"/>
    <col min="13" max="13" width="16.3984375" style="32" customWidth="1"/>
    <col min="14" max="16384" width="9" style="32"/>
  </cols>
  <sheetData>
    <row r="1" spans="1:26" ht="18.75" customHeight="1">
      <c r="B1" s="29"/>
      <c r="C1" s="29"/>
      <c r="D1" s="30"/>
      <c r="E1" s="30"/>
      <c r="F1" s="31"/>
      <c r="G1" s="31"/>
      <c r="H1" s="31"/>
      <c r="I1" s="31"/>
      <c r="J1" s="31"/>
      <c r="K1" s="31"/>
      <c r="L1" s="31"/>
      <c r="M1" s="31"/>
    </row>
    <row r="2" spans="1:26" ht="15" hidden="1" customHeight="1">
      <c r="A2" s="33" t="s">
        <v>335</v>
      </c>
      <c r="D2" s="28">
        <v>4</v>
      </c>
      <c r="E2" s="31"/>
      <c r="F2" s="31"/>
      <c r="G2" s="31"/>
      <c r="H2" s="31"/>
      <c r="I2" s="31"/>
      <c r="J2" s="31"/>
      <c r="K2" s="31"/>
      <c r="L2" s="31"/>
      <c r="M2" s="31"/>
    </row>
    <row r="3" spans="1:26" s="35" customFormat="1" ht="15" hidden="1" customHeight="1">
      <c r="A3" s="34"/>
      <c r="B3" s="31"/>
      <c r="E3" s="36"/>
      <c r="F3" s="37"/>
      <c r="G3" s="37"/>
      <c r="H3" s="37"/>
      <c r="I3" s="37"/>
      <c r="J3" s="37"/>
      <c r="K3" s="37"/>
      <c r="L3" s="37"/>
      <c r="M3" s="38"/>
    </row>
    <row r="4" spans="1:26" s="41" customFormat="1" ht="15" hidden="1" customHeight="1">
      <c r="A4" s="39"/>
      <c r="B4" s="40"/>
      <c r="E4" s="36"/>
      <c r="F4" s="36"/>
      <c r="G4" s="36"/>
      <c r="H4" s="36"/>
      <c r="I4" s="36"/>
      <c r="J4" s="36"/>
      <c r="K4" s="36"/>
      <c r="L4" s="36"/>
      <c r="M4" s="42"/>
    </row>
    <row r="5" spans="1:26" s="41" customFormat="1" ht="15" hidden="1" customHeight="1">
      <c r="A5" s="39"/>
      <c r="B5" s="40"/>
      <c r="D5" s="43"/>
      <c r="E5" s="36"/>
      <c r="F5" s="36"/>
      <c r="G5" s="36"/>
      <c r="H5" s="36"/>
      <c r="I5" s="36"/>
      <c r="J5" s="36"/>
      <c r="K5" s="36"/>
      <c r="L5" s="36"/>
      <c r="M5" s="42"/>
    </row>
    <row r="6" spans="1:26" s="41" customFormat="1" ht="15" hidden="1" customHeight="1">
      <c r="A6" s="39"/>
      <c r="B6" s="40"/>
      <c r="D6" s="43"/>
      <c r="E6" s="36"/>
      <c r="F6" s="36"/>
      <c r="G6" s="36"/>
      <c r="H6" s="36"/>
      <c r="I6" s="36"/>
      <c r="J6" s="36"/>
      <c r="K6" s="36"/>
      <c r="L6" s="36"/>
      <c r="M6" s="42"/>
    </row>
    <row r="7" spans="1:26" s="41" customFormat="1" ht="18.75" customHeight="1">
      <c r="A7" s="39"/>
      <c r="B7" s="40"/>
      <c r="C7" s="44" t="s">
        <v>336</v>
      </c>
      <c r="D7" s="43"/>
      <c r="E7" s="36"/>
      <c r="F7" s="36"/>
      <c r="G7" s="36"/>
      <c r="H7" s="36"/>
      <c r="I7" s="36"/>
      <c r="J7" s="36"/>
      <c r="K7" s="36"/>
      <c r="L7" s="36"/>
      <c r="M7" s="42"/>
    </row>
    <row r="8" spans="1:26" s="41" customFormat="1" ht="15.75" customHeight="1">
      <c r="A8" s="39"/>
      <c r="B8" s="40"/>
      <c r="C8" s="45"/>
      <c r="D8" s="43"/>
      <c r="E8" s="36"/>
      <c r="F8" s="36"/>
      <c r="G8" s="36"/>
      <c r="H8" s="36"/>
      <c r="I8" s="36"/>
      <c r="J8" s="36"/>
      <c r="K8" s="36"/>
      <c r="L8" s="36"/>
      <c r="M8" s="42"/>
    </row>
    <row r="9" spans="1:26" ht="15.75" customHeight="1">
      <c r="A9" s="46"/>
      <c r="C9" s="47" t="s">
        <v>337</v>
      </c>
      <c r="D9" s="40"/>
      <c r="E9" s="40"/>
      <c r="F9" s="31"/>
      <c r="G9" s="31"/>
      <c r="H9" s="31"/>
      <c r="I9" s="31"/>
      <c r="J9" s="31"/>
      <c r="K9" s="31"/>
      <c r="L9" s="31"/>
      <c r="M9" s="31"/>
    </row>
    <row r="10" spans="1:26" s="53" customFormat="1" ht="15.75" customHeight="1">
      <c r="A10" s="33" t="s">
        <v>338</v>
      </c>
      <c r="B10" s="48"/>
      <c r="C10" s="49" t="s">
        <v>339</v>
      </c>
      <c r="D10" s="50" t="s">
        <v>467</v>
      </c>
      <c r="E10" s="51" t="s">
        <v>468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2"/>
      <c r="U10" s="52"/>
      <c r="V10" s="52"/>
      <c r="W10" s="52"/>
      <c r="X10" s="52"/>
      <c r="Y10" s="52"/>
      <c r="Z10" s="52"/>
    </row>
    <row r="11" spans="1:26" s="57" customFormat="1" ht="15.75" hidden="1" customHeight="1">
      <c r="A11" s="33"/>
      <c r="B11" s="54"/>
      <c r="C11" s="49"/>
      <c r="D11" s="50"/>
      <c r="E11" s="55"/>
      <c r="F11" s="56"/>
      <c r="G11" s="56"/>
      <c r="H11" s="56"/>
      <c r="I11" s="56"/>
      <c r="J11" s="56"/>
      <c r="K11" s="56"/>
      <c r="L11" s="56"/>
      <c r="M11" s="56"/>
    </row>
    <row r="12" spans="1:26" s="57" customFormat="1" ht="15.75" hidden="1" customHeight="1">
      <c r="A12" s="33"/>
      <c r="B12" s="54"/>
      <c r="C12" s="49"/>
      <c r="D12" s="50"/>
      <c r="E12" s="55"/>
      <c r="F12" s="56"/>
      <c r="G12" s="56"/>
      <c r="H12" s="56"/>
      <c r="I12" s="56"/>
      <c r="J12" s="56"/>
      <c r="K12" s="56"/>
      <c r="L12" s="56"/>
      <c r="M12" s="56"/>
    </row>
    <row r="13" spans="1:26" s="57" customFormat="1" ht="15.75" hidden="1" customHeight="1">
      <c r="A13" s="33"/>
      <c r="B13" s="54"/>
      <c r="C13" s="49"/>
      <c r="D13" s="50"/>
      <c r="E13" s="55"/>
      <c r="F13" s="56"/>
      <c r="G13" s="56"/>
      <c r="H13" s="56"/>
      <c r="I13" s="56"/>
      <c r="J13" s="56"/>
      <c r="K13" s="56"/>
      <c r="L13" s="56"/>
      <c r="M13" s="56"/>
    </row>
    <row r="14" spans="1:26" s="57" customFormat="1" ht="15.75" hidden="1" customHeight="1">
      <c r="A14" s="33"/>
      <c r="B14" s="54"/>
      <c r="C14" s="49"/>
      <c r="D14" s="50"/>
      <c r="E14" s="55"/>
      <c r="F14" s="56"/>
      <c r="G14" s="56"/>
      <c r="H14" s="56"/>
      <c r="I14" s="56"/>
      <c r="J14" s="56"/>
      <c r="K14" s="56"/>
      <c r="L14" s="56"/>
      <c r="M14" s="56"/>
    </row>
    <row r="15" spans="1:26" s="57" customFormat="1" ht="15.75" hidden="1" customHeight="1">
      <c r="A15" s="33"/>
      <c r="B15" s="54"/>
      <c r="C15" s="49"/>
      <c r="D15" s="50"/>
      <c r="E15" s="55"/>
      <c r="F15" s="56"/>
      <c r="G15" s="56"/>
      <c r="H15" s="56"/>
      <c r="I15" s="56"/>
      <c r="J15" s="56"/>
      <c r="K15" s="56"/>
      <c r="L15" s="56"/>
      <c r="M15" s="56"/>
    </row>
    <row r="16" spans="1:26" s="57" customFormat="1" ht="15.75" hidden="1" customHeight="1">
      <c r="A16" s="33"/>
      <c r="B16" s="54"/>
      <c r="C16" s="49"/>
      <c r="D16" s="50"/>
      <c r="E16" s="55"/>
      <c r="F16" s="56"/>
      <c r="G16" s="56"/>
      <c r="H16" s="56"/>
      <c r="I16" s="56"/>
      <c r="J16" s="56"/>
      <c r="K16" s="56"/>
      <c r="L16" s="56"/>
      <c r="M16" s="56"/>
    </row>
    <row r="17" spans="1:26" s="57" customFormat="1" ht="15.75" hidden="1" customHeight="1">
      <c r="A17" s="33"/>
      <c r="B17" s="54"/>
      <c r="C17" s="49"/>
      <c r="D17" s="50"/>
      <c r="E17" s="55"/>
      <c r="F17" s="56"/>
      <c r="G17" s="56"/>
      <c r="H17" s="56"/>
      <c r="I17" s="56"/>
      <c r="J17" s="56"/>
      <c r="K17" s="56"/>
      <c r="L17" s="56"/>
      <c r="M17" s="56"/>
    </row>
    <row r="18" spans="1:26" s="57" customFormat="1" ht="15.75" hidden="1" customHeight="1">
      <c r="A18" s="33"/>
      <c r="B18" s="54"/>
      <c r="C18" s="49"/>
      <c r="D18" s="50"/>
      <c r="E18" s="55"/>
      <c r="F18" s="56"/>
      <c r="G18" s="56"/>
      <c r="H18" s="56"/>
      <c r="I18" s="56"/>
      <c r="J18" s="56"/>
      <c r="K18" s="56"/>
      <c r="L18" s="56"/>
      <c r="M18" s="56"/>
    </row>
    <row r="19" spans="1:26" s="57" customFormat="1" ht="15.75" hidden="1" customHeight="1">
      <c r="A19" s="33"/>
      <c r="B19" s="54"/>
      <c r="C19" s="49"/>
      <c r="D19" s="50"/>
      <c r="E19" s="55"/>
      <c r="F19" s="56"/>
      <c r="G19" s="56"/>
      <c r="H19" s="56"/>
      <c r="I19" s="56"/>
      <c r="J19" s="56"/>
      <c r="K19" s="56"/>
      <c r="L19" s="56"/>
      <c r="M19" s="56"/>
    </row>
    <row r="20" spans="1:26" s="57" customFormat="1" ht="15.75" hidden="1" customHeight="1">
      <c r="A20" s="33"/>
      <c r="B20" s="54"/>
      <c r="C20" s="49"/>
      <c r="D20" s="50"/>
      <c r="E20" s="55"/>
      <c r="F20" s="56"/>
      <c r="G20" s="56"/>
      <c r="H20" s="56"/>
      <c r="I20" s="56"/>
      <c r="J20" s="56"/>
      <c r="K20" s="56"/>
      <c r="L20" s="56"/>
      <c r="M20" s="56"/>
    </row>
    <row r="21" spans="1:26" s="57" customFormat="1" ht="15.75" hidden="1" customHeight="1">
      <c r="A21" s="33"/>
      <c r="B21" s="54"/>
      <c r="C21" s="49"/>
      <c r="D21" s="50"/>
      <c r="E21" s="55"/>
      <c r="F21" s="56"/>
      <c r="G21" s="56"/>
      <c r="H21" s="56"/>
      <c r="I21" s="56"/>
      <c r="J21" s="56"/>
      <c r="K21" s="56"/>
      <c r="L21" s="56"/>
      <c r="M21" s="56"/>
    </row>
    <row r="22" spans="1:26" s="62" customFormat="1" ht="15.75" hidden="1" customHeight="1">
      <c r="A22" s="33"/>
      <c r="B22" s="58"/>
      <c r="C22" s="49"/>
      <c r="D22" s="50"/>
      <c r="E22" s="59"/>
      <c r="F22" s="59"/>
      <c r="G22" s="60"/>
      <c r="H22" s="60"/>
      <c r="I22" s="60"/>
      <c r="J22" s="60"/>
      <c r="K22" s="60"/>
      <c r="L22" s="60"/>
      <c r="M22" s="61"/>
    </row>
    <row r="23" spans="1:26" s="53" customFormat="1" ht="15.75" customHeight="1">
      <c r="A23" s="33" t="s">
        <v>340</v>
      </c>
      <c r="B23" s="48"/>
      <c r="C23" s="49" t="s">
        <v>341</v>
      </c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2"/>
      <c r="U23" s="52"/>
      <c r="V23" s="52"/>
      <c r="W23" s="52"/>
      <c r="X23" s="52"/>
      <c r="Y23" s="52"/>
      <c r="Z23" s="52"/>
    </row>
    <row r="24" spans="1:26" ht="15.75" customHeight="1">
      <c r="A24" s="46"/>
      <c r="C24" s="63"/>
      <c r="D24" s="64"/>
      <c r="E24" s="64"/>
      <c r="F24" s="65"/>
      <c r="G24" s="65"/>
      <c r="H24" s="65"/>
      <c r="I24" s="65"/>
      <c r="J24" s="65"/>
      <c r="K24" s="65"/>
      <c r="L24" s="65"/>
      <c r="M24" s="65"/>
    </row>
    <row r="25" spans="1:26" ht="15.75" customHeight="1">
      <c r="A25" s="46"/>
      <c r="C25" s="47" t="s">
        <v>342</v>
      </c>
      <c r="D25" s="31"/>
      <c r="E25" s="37"/>
      <c r="F25" s="31"/>
      <c r="G25" s="31"/>
      <c r="H25" s="31"/>
      <c r="I25" s="31"/>
      <c r="J25" s="31"/>
      <c r="K25" s="65"/>
      <c r="L25" s="31"/>
      <c r="M25" s="31"/>
      <c r="N25" s="66"/>
      <c r="O25" s="66"/>
      <c r="P25" s="66"/>
      <c r="U25" s="35"/>
    </row>
    <row r="26" spans="1:26" ht="15.75" customHeight="1">
      <c r="A26" s="46" t="s">
        <v>343</v>
      </c>
      <c r="C26" s="49" t="s">
        <v>344</v>
      </c>
      <c r="D26" s="67" t="s">
        <v>63</v>
      </c>
      <c r="E26" s="37"/>
      <c r="F26" s="31"/>
      <c r="G26" s="31"/>
      <c r="H26" s="31"/>
      <c r="I26" s="31"/>
      <c r="J26" s="31"/>
      <c r="K26" s="65"/>
      <c r="L26" s="31"/>
      <c r="M26" s="31"/>
      <c r="N26" s="66"/>
      <c r="O26" s="66"/>
      <c r="P26" s="66"/>
      <c r="U26" s="35"/>
    </row>
    <row r="27" spans="1:26" ht="15.75" customHeight="1">
      <c r="A27" s="46" t="s">
        <v>345</v>
      </c>
      <c r="C27" s="49" t="s">
        <v>346</v>
      </c>
      <c r="D27" s="67" t="s">
        <v>347</v>
      </c>
      <c r="E27" s="31"/>
      <c r="F27" s="31"/>
      <c r="G27" s="31"/>
      <c r="H27" s="31"/>
      <c r="I27" s="31"/>
      <c r="J27" s="31"/>
      <c r="K27" s="31"/>
      <c r="L27" s="31"/>
      <c r="M27" s="68" t="s">
        <v>348</v>
      </c>
      <c r="N27" s="66"/>
      <c r="O27" s="66"/>
      <c r="P27" s="66"/>
      <c r="U27" s="35"/>
    </row>
    <row r="28" spans="1:26" ht="15.75" customHeight="1">
      <c r="A28" s="46" t="s">
        <v>349</v>
      </c>
      <c r="C28" s="49" t="s">
        <v>350</v>
      </c>
      <c r="D28" s="67" t="s">
        <v>13</v>
      </c>
      <c r="E28" s="31"/>
      <c r="F28" s="31"/>
      <c r="G28" s="31"/>
      <c r="H28" s="31"/>
      <c r="I28" s="31"/>
      <c r="J28" s="31"/>
      <c r="K28" s="31"/>
      <c r="L28" s="31"/>
      <c r="M28" s="68" t="s">
        <v>348</v>
      </c>
      <c r="N28" s="66"/>
      <c r="O28" s="66"/>
      <c r="P28" s="66"/>
      <c r="U28" s="35"/>
    </row>
    <row r="29" spans="1:26" ht="15.75" customHeight="1">
      <c r="A29" s="46"/>
      <c r="C29" s="63"/>
      <c r="D29" s="64"/>
      <c r="E29" s="64"/>
      <c r="F29" s="65"/>
      <c r="G29" s="65"/>
      <c r="H29" s="65"/>
      <c r="I29" s="65"/>
      <c r="J29" s="65"/>
      <c r="K29" s="65"/>
      <c r="L29" s="65"/>
      <c r="M29" s="65"/>
    </row>
    <row r="30" spans="1:26" ht="15.75" customHeight="1">
      <c r="A30" s="46"/>
      <c r="B30" s="40"/>
      <c r="C30" s="47" t="s">
        <v>351</v>
      </c>
      <c r="D30" s="31"/>
      <c r="E30" s="31"/>
      <c r="F30" s="31"/>
      <c r="G30" s="31"/>
      <c r="H30" s="31"/>
      <c r="I30" s="31"/>
      <c r="J30" s="31"/>
      <c r="K30" s="31"/>
      <c r="L30" s="31"/>
      <c r="M30" s="68"/>
      <c r="N30" s="66"/>
      <c r="O30" s="66"/>
      <c r="P30" s="66"/>
      <c r="U30" s="35"/>
    </row>
    <row r="31" spans="1:26" ht="15.75" customHeight="1">
      <c r="A31" s="46" t="s">
        <v>89</v>
      </c>
      <c r="B31" s="40"/>
      <c r="C31" s="49" t="s">
        <v>352</v>
      </c>
      <c r="D31" s="67" t="str">
        <f>Report!G9</f>
        <v>ACT2020</v>
      </c>
      <c r="E31" s="69"/>
      <c r="G31" s="31"/>
      <c r="H31" s="31"/>
      <c r="I31" s="31"/>
      <c r="J31" s="31"/>
      <c r="K31" s="31"/>
      <c r="L31" s="31"/>
      <c r="M31" s="68" t="s">
        <v>348</v>
      </c>
      <c r="N31" s="66"/>
      <c r="O31" s="66"/>
      <c r="P31" s="66"/>
      <c r="U31" s="35"/>
    </row>
    <row r="32" spans="1:26" ht="15.75" customHeight="1">
      <c r="A32" s="46" t="s">
        <v>91</v>
      </c>
      <c r="B32" s="40"/>
      <c r="C32" s="49" t="s">
        <v>353</v>
      </c>
      <c r="D32" s="67" t="s">
        <v>461</v>
      </c>
      <c r="E32" s="69"/>
      <c r="G32" s="31"/>
      <c r="H32" s="31"/>
      <c r="I32" s="31"/>
      <c r="J32" s="31"/>
      <c r="K32" s="31"/>
      <c r="L32" s="31"/>
      <c r="M32" s="68" t="s">
        <v>348</v>
      </c>
      <c r="N32" s="66"/>
      <c r="O32" s="66"/>
      <c r="P32" s="66"/>
      <c r="U32" s="35"/>
    </row>
    <row r="33" spans="1:21" ht="15.75" customHeight="1">
      <c r="A33" s="46" t="s">
        <v>93</v>
      </c>
      <c r="B33" s="40"/>
      <c r="C33" s="49" t="s">
        <v>354</v>
      </c>
      <c r="D33" s="67" t="s">
        <v>461</v>
      </c>
      <c r="E33" s="69"/>
      <c r="G33" s="31"/>
      <c r="H33" s="31"/>
      <c r="I33" s="31"/>
      <c r="J33" s="31"/>
      <c r="K33" s="31"/>
      <c r="L33" s="31"/>
      <c r="M33" s="68" t="s">
        <v>348</v>
      </c>
      <c r="N33" s="66"/>
      <c r="O33" s="66"/>
      <c r="P33" s="66"/>
      <c r="U33" s="35"/>
    </row>
    <row r="34" spans="1:21" ht="15.75" customHeight="1">
      <c r="A34" s="46" t="s">
        <v>97</v>
      </c>
      <c r="B34" s="70"/>
      <c r="C34" s="49" t="s">
        <v>355</v>
      </c>
      <c r="D34" s="67"/>
      <c r="E34" s="71"/>
      <c r="G34" s="31"/>
      <c r="H34" s="31"/>
      <c r="I34" s="31"/>
      <c r="J34" s="31"/>
      <c r="K34" s="31"/>
      <c r="L34" s="31"/>
      <c r="M34" s="68" t="s">
        <v>348</v>
      </c>
      <c r="N34" s="66"/>
      <c r="O34" s="66"/>
      <c r="P34" s="66"/>
      <c r="U34" s="35"/>
    </row>
    <row r="35" spans="1:21" ht="15.75" customHeight="1">
      <c r="A35" s="46" t="s">
        <v>356</v>
      </c>
      <c r="B35" s="40"/>
      <c r="C35" s="49" t="s">
        <v>357</v>
      </c>
      <c r="D35" s="67"/>
      <c r="E35" s="69"/>
      <c r="G35" s="31"/>
      <c r="H35" s="31"/>
      <c r="I35" s="31"/>
      <c r="J35" s="31"/>
      <c r="K35" s="31"/>
      <c r="L35" s="31"/>
      <c r="M35" s="68"/>
      <c r="N35" s="66"/>
      <c r="O35" s="66"/>
      <c r="P35" s="66"/>
      <c r="U35" s="35"/>
    </row>
    <row r="36" spans="1:21" ht="15.75" customHeight="1">
      <c r="A36" s="46" t="s">
        <v>358</v>
      </c>
      <c r="B36" s="40"/>
      <c r="C36" s="49" t="s">
        <v>359</v>
      </c>
      <c r="D36" s="67"/>
      <c r="E36" s="69"/>
      <c r="G36" s="31"/>
      <c r="H36" s="31"/>
      <c r="I36" s="31"/>
      <c r="J36" s="31"/>
      <c r="K36" s="31"/>
      <c r="L36" s="31"/>
      <c r="M36" s="68"/>
      <c r="N36" s="66"/>
      <c r="O36" s="66"/>
      <c r="P36" s="66"/>
      <c r="U36" s="35"/>
    </row>
    <row r="37" spans="1:21" s="31" customFormat="1" ht="15.9" hidden="1" customHeight="1">
      <c r="A37" s="46" t="s">
        <v>84</v>
      </c>
      <c r="B37" s="40"/>
      <c r="C37" s="49" t="s">
        <v>85</v>
      </c>
      <c r="D37" s="40" t="s">
        <v>360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</row>
    <row r="38" spans="1:21" s="31" customFormat="1" ht="15.9" hidden="1" customHeight="1">
      <c r="A38" s="46" t="s">
        <v>86</v>
      </c>
      <c r="B38" s="40"/>
      <c r="C38" s="49" t="s">
        <v>361</v>
      </c>
      <c r="D38" s="40" t="s">
        <v>63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21" s="31" customFormat="1" ht="15.9" customHeight="1">
      <c r="A39" s="46"/>
      <c r="B39" s="40"/>
      <c r="C39" s="72"/>
      <c r="D39" s="72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</row>
    <row r="40" spans="1:21" ht="15.75" customHeight="1">
      <c r="A40" s="46"/>
      <c r="C40" s="47" t="s">
        <v>362</v>
      </c>
      <c r="D40" s="31"/>
      <c r="E40" s="37"/>
      <c r="F40" s="31"/>
      <c r="G40" s="31"/>
      <c r="H40" s="31"/>
      <c r="I40" s="31"/>
      <c r="J40" s="31"/>
      <c r="K40" s="65"/>
      <c r="L40" s="31"/>
      <c r="M40" s="31"/>
      <c r="N40" s="66"/>
      <c r="O40" s="66"/>
      <c r="P40" s="66"/>
      <c r="U40" s="35"/>
    </row>
    <row r="41" spans="1:21" ht="15.75" customHeight="1">
      <c r="A41" s="46" t="s">
        <v>363</v>
      </c>
      <c r="C41" s="49" t="s">
        <v>364</v>
      </c>
      <c r="D41" s="67" t="s">
        <v>365</v>
      </c>
      <c r="E41" s="31"/>
      <c r="F41" s="31"/>
      <c r="G41" s="31"/>
      <c r="H41" s="31"/>
      <c r="I41" s="31"/>
      <c r="J41" s="31"/>
      <c r="K41" s="31"/>
      <c r="L41" s="31"/>
      <c r="M41" s="68" t="s">
        <v>348</v>
      </c>
      <c r="N41" s="66"/>
      <c r="O41" s="66"/>
      <c r="P41" s="66"/>
      <c r="U41" s="35"/>
    </row>
    <row r="42" spans="1:21" ht="15.75" customHeight="1">
      <c r="A42" s="46" t="s">
        <v>366</v>
      </c>
      <c r="C42" s="49" t="s">
        <v>367</v>
      </c>
      <c r="D42" s="67" t="s">
        <v>368</v>
      </c>
      <c r="E42" s="31"/>
      <c r="F42" s="31"/>
      <c r="G42" s="31"/>
      <c r="H42" s="31"/>
      <c r="I42" s="31"/>
      <c r="J42" s="31"/>
      <c r="K42" s="31"/>
      <c r="L42" s="31"/>
      <c r="M42" s="68" t="s">
        <v>348</v>
      </c>
      <c r="N42" s="66"/>
      <c r="O42" s="66"/>
      <c r="P42" s="66"/>
      <c r="U42" s="35"/>
    </row>
    <row r="43" spans="1:21" ht="15.75" customHeight="1">
      <c r="A43" s="46"/>
      <c r="B43" s="40"/>
      <c r="C43" s="29"/>
      <c r="D43" s="31"/>
      <c r="E43" s="31"/>
      <c r="F43" s="31"/>
      <c r="G43" s="31"/>
      <c r="H43" s="31"/>
      <c r="I43" s="31"/>
      <c r="J43" s="31"/>
      <c r="K43" s="31"/>
      <c r="L43" s="31"/>
      <c r="M43" s="68"/>
      <c r="N43" s="66"/>
      <c r="O43" s="66"/>
      <c r="P43" s="66"/>
      <c r="U43" s="35"/>
    </row>
    <row r="44" spans="1:21" ht="15.75" customHeight="1">
      <c r="A44" s="46"/>
      <c r="C44" s="47" t="s">
        <v>369</v>
      </c>
      <c r="D44" s="31"/>
      <c r="E44" s="37"/>
      <c r="F44" s="31"/>
      <c r="G44" s="31"/>
      <c r="H44" s="31"/>
      <c r="I44" s="31"/>
      <c r="J44" s="31"/>
      <c r="K44" s="65"/>
      <c r="L44" s="31"/>
      <c r="M44" s="31"/>
      <c r="N44" s="66"/>
      <c r="O44" s="66"/>
      <c r="P44" s="66"/>
      <c r="U44" s="35"/>
    </row>
    <row r="45" spans="1:21" ht="15.75" customHeight="1">
      <c r="A45" s="46" t="s">
        <v>370</v>
      </c>
      <c r="C45" s="49" t="s">
        <v>371</v>
      </c>
      <c r="D45" s="67" t="s">
        <v>372</v>
      </c>
      <c r="E45" s="31"/>
      <c r="F45" s="31"/>
      <c r="G45" s="31"/>
      <c r="H45" s="31"/>
      <c r="I45" s="31"/>
      <c r="J45" s="31"/>
      <c r="K45" s="31"/>
      <c r="L45" s="31"/>
      <c r="M45" s="68" t="s">
        <v>348</v>
      </c>
      <c r="N45" s="66"/>
      <c r="O45" s="66"/>
      <c r="P45" s="66"/>
      <c r="U45" s="35"/>
    </row>
    <row r="46" spans="1:21" ht="15.75" customHeight="1">
      <c r="A46" s="46" t="s">
        <v>373</v>
      </c>
      <c r="C46" s="49" t="s">
        <v>374</v>
      </c>
      <c r="D46" s="67" t="s">
        <v>63</v>
      </c>
      <c r="E46" s="31"/>
      <c r="F46" s="31"/>
      <c r="G46" s="31"/>
      <c r="H46" s="31"/>
      <c r="I46" s="31"/>
      <c r="J46" s="31"/>
      <c r="K46" s="31"/>
      <c r="L46" s="31"/>
      <c r="M46" s="68"/>
      <c r="N46" s="66"/>
      <c r="O46" s="66"/>
      <c r="P46" s="66"/>
      <c r="U46" s="35"/>
    </row>
    <row r="47" spans="1:21" ht="15.75" customHeight="1">
      <c r="A47" s="46"/>
      <c r="B47" s="40"/>
      <c r="C47" s="29"/>
      <c r="D47" s="31"/>
      <c r="E47" s="31"/>
      <c r="F47" s="31"/>
      <c r="G47" s="31"/>
      <c r="H47" s="31"/>
      <c r="I47" s="31"/>
      <c r="J47" s="31"/>
      <c r="K47" s="31"/>
      <c r="L47" s="31"/>
      <c r="M47" s="68"/>
      <c r="N47" s="66"/>
      <c r="O47" s="66"/>
      <c r="P47" s="66"/>
      <c r="U47" s="35"/>
    </row>
    <row r="48" spans="1:21" ht="15.75" customHeight="1">
      <c r="A48" s="46"/>
      <c r="B48" s="40"/>
      <c r="C48" s="47" t="s">
        <v>375</v>
      </c>
      <c r="D48" s="31"/>
      <c r="E48" s="37"/>
      <c r="F48" s="31"/>
      <c r="G48" s="31"/>
      <c r="H48" s="31"/>
      <c r="I48" s="31"/>
      <c r="J48" s="31"/>
      <c r="K48" s="65"/>
      <c r="L48" s="31"/>
      <c r="M48" s="31"/>
      <c r="N48" s="66"/>
      <c r="O48" s="66"/>
      <c r="P48" s="66"/>
      <c r="U48" s="35"/>
    </row>
    <row r="49" spans="1:21" ht="15.75" customHeight="1">
      <c r="A49" s="46" t="s">
        <v>376</v>
      </c>
      <c r="C49" s="49" t="s">
        <v>377</v>
      </c>
      <c r="D49" s="67" t="s">
        <v>263</v>
      </c>
      <c r="E49" s="31"/>
      <c r="F49" s="31"/>
      <c r="G49" s="31"/>
      <c r="H49" s="31"/>
      <c r="I49" s="31"/>
      <c r="J49" s="31"/>
      <c r="K49" s="31"/>
      <c r="L49" s="31"/>
      <c r="M49" s="68" t="s">
        <v>348</v>
      </c>
      <c r="N49" s="66"/>
      <c r="O49" s="66"/>
      <c r="P49" s="66"/>
      <c r="U49" s="35"/>
    </row>
    <row r="50" spans="1:21" ht="15.75" customHeight="1">
      <c r="A50" s="46" t="s">
        <v>378</v>
      </c>
      <c r="C50" s="49" t="s">
        <v>379</v>
      </c>
      <c r="D50" s="67" t="s">
        <v>459</v>
      </c>
      <c r="E50" s="31"/>
      <c r="F50" s="31"/>
      <c r="G50" s="31"/>
      <c r="H50" s="31"/>
      <c r="I50" s="31"/>
      <c r="J50" s="31"/>
      <c r="K50" s="31"/>
      <c r="L50" s="31"/>
      <c r="M50" s="68" t="s">
        <v>348</v>
      </c>
      <c r="N50" s="66"/>
      <c r="O50" s="66"/>
      <c r="P50" s="66"/>
      <c r="U50" s="35"/>
    </row>
    <row r="51" spans="1:21" ht="15.75" customHeight="1">
      <c r="A51" s="46" t="s">
        <v>380</v>
      </c>
      <c r="C51" s="49" t="s">
        <v>381</v>
      </c>
      <c r="D51" s="67" t="str">
        <f>IF(D50="Axiom Repository",Variables!$I$36,Variables!$I$37)</f>
        <v>\Axiom\Reports Library\Management Reporting Utilities\Report Distribution\SourceFiles</v>
      </c>
      <c r="E51" s="31"/>
      <c r="F51" s="31"/>
      <c r="G51" s="31"/>
      <c r="H51" s="31"/>
      <c r="I51" s="31"/>
      <c r="J51" s="31"/>
      <c r="K51" s="31"/>
      <c r="L51" s="31"/>
      <c r="M51" s="68" t="s">
        <v>348</v>
      </c>
      <c r="N51" s="66"/>
      <c r="O51" s="66"/>
      <c r="P51" s="66"/>
      <c r="U51" s="35"/>
    </row>
    <row r="52" spans="1:21" ht="15.75" customHeight="1">
      <c r="A52" s="46" t="s">
        <v>382</v>
      </c>
      <c r="C52" s="49" t="s">
        <v>383</v>
      </c>
      <c r="D52" s="67" t="s">
        <v>460</v>
      </c>
      <c r="E52" s="31"/>
      <c r="F52" s="31"/>
      <c r="G52" s="31"/>
      <c r="H52" s="31"/>
      <c r="I52" s="31"/>
      <c r="J52" s="31"/>
      <c r="K52" s="31"/>
      <c r="L52" s="31"/>
      <c r="M52" s="68" t="s">
        <v>348</v>
      </c>
      <c r="N52" s="66"/>
      <c r="O52" s="66"/>
      <c r="P52" s="66"/>
      <c r="U52" s="35"/>
    </row>
    <row r="53" spans="1:21" ht="15.75" customHeight="1">
      <c r="A53" s="46" t="s">
        <v>384</v>
      </c>
      <c r="C53" s="49" t="s">
        <v>385</v>
      </c>
      <c r="D53" s="67" t="s">
        <v>460</v>
      </c>
      <c r="E53" s="31"/>
      <c r="F53" s="31"/>
      <c r="G53" s="31"/>
      <c r="H53" s="31"/>
      <c r="I53" s="31"/>
      <c r="J53" s="31"/>
      <c r="K53" s="31"/>
      <c r="L53" s="31"/>
      <c r="M53" s="68" t="s">
        <v>348</v>
      </c>
      <c r="N53" s="66"/>
      <c r="O53" s="66"/>
      <c r="P53" s="66"/>
      <c r="U53" s="35"/>
    </row>
    <row r="54" spans="1:21" ht="15.75" customHeight="1">
      <c r="A54" s="46" t="s">
        <v>386</v>
      </c>
      <c r="C54" s="49" t="s">
        <v>387</v>
      </c>
      <c r="D54" s="67" t="s">
        <v>388</v>
      </c>
      <c r="E54" s="31"/>
      <c r="F54" s="31"/>
      <c r="G54" s="31"/>
      <c r="H54" s="31"/>
      <c r="I54" s="31"/>
      <c r="J54" s="31"/>
      <c r="K54" s="31"/>
      <c r="L54" s="31"/>
      <c r="M54" s="68"/>
      <c r="N54" s="66"/>
      <c r="O54" s="66"/>
      <c r="P54" s="66"/>
      <c r="U54" s="35"/>
    </row>
    <row r="55" spans="1:21" ht="15.75" customHeight="1">
      <c r="A55" s="46" t="s">
        <v>389</v>
      </c>
      <c r="C55" s="49" t="s">
        <v>390</v>
      </c>
      <c r="D55" s="67" t="s">
        <v>439</v>
      </c>
      <c r="E55" s="31"/>
      <c r="F55" s="31"/>
      <c r="G55" s="31"/>
      <c r="H55" s="31"/>
      <c r="I55" s="31"/>
      <c r="J55" s="31"/>
      <c r="K55" s="31"/>
      <c r="L55" s="31"/>
      <c r="M55" s="68"/>
      <c r="N55" s="66"/>
      <c r="O55" s="66"/>
      <c r="P55" s="66"/>
      <c r="U55" s="35"/>
    </row>
    <row r="56" spans="1:21" ht="15.75" customHeight="1">
      <c r="A56" s="46" t="s">
        <v>392</v>
      </c>
      <c r="C56" s="49" t="s">
        <v>393</v>
      </c>
      <c r="D56" s="67" t="s">
        <v>13</v>
      </c>
      <c r="E56" s="31"/>
      <c r="F56" s="31"/>
      <c r="G56" s="31"/>
      <c r="H56" s="31"/>
      <c r="I56" s="31"/>
      <c r="J56" s="31"/>
      <c r="K56" s="31"/>
      <c r="L56" s="31"/>
      <c r="M56" s="68"/>
      <c r="N56" s="66"/>
      <c r="O56" s="66"/>
      <c r="P56" s="66"/>
      <c r="U56" s="35"/>
    </row>
    <row r="57" spans="1:21" ht="15.75" customHeight="1">
      <c r="A57" s="46"/>
      <c r="B57" s="40"/>
      <c r="C57" s="29"/>
      <c r="D57" s="31"/>
      <c r="E57" s="31"/>
      <c r="F57" s="31"/>
      <c r="G57" s="31"/>
      <c r="H57" s="31"/>
      <c r="I57" s="31"/>
      <c r="J57" s="31"/>
      <c r="K57" s="31"/>
      <c r="L57" s="31"/>
      <c r="M57" s="68"/>
      <c r="N57" s="66"/>
      <c r="O57" s="66"/>
      <c r="P57" s="66"/>
      <c r="U57" s="35"/>
    </row>
    <row r="58" spans="1:21" ht="15.75" customHeight="1">
      <c r="A58" s="46"/>
      <c r="C58" s="47" t="s">
        <v>394</v>
      </c>
      <c r="D58" s="31"/>
      <c r="E58" s="37"/>
      <c r="F58" s="31"/>
      <c r="G58" s="31"/>
      <c r="H58" s="31"/>
      <c r="I58" s="31"/>
      <c r="J58" s="31"/>
      <c r="K58" s="65"/>
      <c r="L58" s="31"/>
      <c r="M58" s="31"/>
      <c r="N58" s="66"/>
      <c r="O58" s="66"/>
      <c r="P58" s="66"/>
      <c r="U58" s="35"/>
    </row>
    <row r="59" spans="1:21" ht="15.75" customHeight="1">
      <c r="A59" s="46" t="s">
        <v>395</v>
      </c>
      <c r="C59" s="49" t="s">
        <v>396</v>
      </c>
      <c r="D59" s="67" t="s">
        <v>397</v>
      </c>
      <c r="E59" s="31"/>
      <c r="F59" s="31"/>
      <c r="G59" s="31"/>
      <c r="H59" s="31"/>
      <c r="I59" s="31"/>
      <c r="J59" s="31"/>
      <c r="K59" s="31"/>
      <c r="L59" s="31"/>
      <c r="M59" s="68" t="s">
        <v>348</v>
      </c>
      <c r="N59" s="66"/>
      <c r="O59" s="66"/>
      <c r="P59" s="66"/>
      <c r="U59" s="35"/>
    </row>
    <row r="60" spans="1:21" ht="15.75" customHeight="1">
      <c r="A60" s="46" t="s">
        <v>398</v>
      </c>
      <c r="C60" s="49" t="s">
        <v>399</v>
      </c>
      <c r="D60" s="67"/>
      <c r="E60" s="31"/>
      <c r="F60" s="31"/>
      <c r="G60" s="31"/>
      <c r="H60" s="31"/>
      <c r="I60" s="31"/>
      <c r="J60" s="31"/>
      <c r="K60" s="31"/>
      <c r="L60" s="31"/>
      <c r="M60" s="68"/>
      <c r="N60" s="66"/>
      <c r="O60" s="66"/>
      <c r="P60" s="66"/>
      <c r="U60" s="35"/>
    </row>
    <row r="61" spans="1:21" ht="15.75" customHeight="1">
      <c r="A61" s="46" t="s">
        <v>400</v>
      </c>
      <c r="C61" s="49" t="s">
        <v>401</v>
      </c>
      <c r="D61" s="67"/>
      <c r="E61" s="31"/>
      <c r="F61" s="31"/>
      <c r="G61" s="31"/>
      <c r="H61" s="31"/>
      <c r="I61" s="31"/>
      <c r="J61" s="31"/>
      <c r="K61" s="31"/>
      <c r="L61" s="31"/>
      <c r="M61" s="68" t="s">
        <v>348</v>
      </c>
      <c r="N61" s="66"/>
      <c r="O61" s="66"/>
      <c r="P61" s="66"/>
      <c r="U61" s="35"/>
    </row>
    <row r="62" spans="1:21" ht="15.75" customHeight="1">
      <c r="A62" s="46" t="s">
        <v>402</v>
      </c>
      <c r="C62" s="49" t="s">
        <v>403</v>
      </c>
      <c r="D62" s="67"/>
      <c r="E62" s="31"/>
      <c r="F62" s="31"/>
      <c r="G62" s="31"/>
      <c r="H62" s="31"/>
      <c r="I62" s="31"/>
      <c r="J62" s="31"/>
      <c r="K62" s="31"/>
      <c r="L62" s="31"/>
      <c r="M62" s="68"/>
      <c r="N62" s="66"/>
      <c r="O62" s="66"/>
      <c r="P62" s="66"/>
      <c r="U62" s="35"/>
    </row>
    <row r="63" spans="1:21" ht="15.75" customHeight="1">
      <c r="A63" s="46"/>
      <c r="B63" s="40"/>
      <c r="C63" s="29"/>
      <c r="D63" s="31"/>
      <c r="E63" s="31"/>
      <c r="F63" s="31"/>
      <c r="G63" s="31"/>
      <c r="H63" s="31"/>
      <c r="I63" s="31"/>
      <c r="J63" s="31"/>
      <c r="K63" s="31"/>
      <c r="L63" s="31"/>
      <c r="M63" s="68"/>
      <c r="N63" s="66"/>
      <c r="O63" s="66"/>
      <c r="P63" s="66"/>
      <c r="U63" s="35"/>
    </row>
    <row r="64" spans="1:21" ht="15.75" customHeight="1">
      <c r="A64" s="46"/>
      <c r="C64" s="47" t="s">
        <v>404</v>
      </c>
      <c r="D64" s="31"/>
      <c r="E64" s="37"/>
      <c r="F64" s="31"/>
      <c r="G64" s="31"/>
      <c r="H64" s="31"/>
      <c r="I64" s="31"/>
      <c r="J64" s="31"/>
      <c r="K64" s="65"/>
      <c r="L64" s="31"/>
      <c r="M64" s="31"/>
      <c r="N64" s="66"/>
      <c r="O64" s="66"/>
      <c r="P64" s="66"/>
      <c r="U64" s="35"/>
    </row>
    <row r="65" spans="1:26" ht="15.75" customHeight="1">
      <c r="A65" s="46" t="s">
        <v>405</v>
      </c>
      <c r="C65" s="49" t="s">
        <v>406</v>
      </c>
      <c r="D65" s="67"/>
      <c r="E65" s="31"/>
      <c r="F65" s="31"/>
      <c r="G65" s="31"/>
      <c r="H65" s="31"/>
      <c r="I65" s="31"/>
      <c r="J65" s="31"/>
      <c r="K65" s="31"/>
      <c r="L65" s="31"/>
      <c r="M65" s="68" t="s">
        <v>348</v>
      </c>
      <c r="N65" s="66"/>
      <c r="O65" s="66"/>
      <c r="P65" s="66"/>
      <c r="U65" s="35"/>
    </row>
    <row r="66" spans="1:26" ht="15.75" customHeight="1">
      <c r="A66" s="46" t="s">
        <v>407</v>
      </c>
      <c r="C66" s="49" t="s">
        <v>408</v>
      </c>
      <c r="D66" s="67"/>
      <c r="E66" s="31"/>
      <c r="F66" s="31"/>
      <c r="G66" s="31"/>
      <c r="H66" s="31"/>
      <c r="I66" s="31"/>
      <c r="J66" s="31"/>
      <c r="K66" s="31"/>
      <c r="L66" s="31"/>
      <c r="M66" s="68" t="s">
        <v>348</v>
      </c>
      <c r="N66" s="66"/>
      <c r="O66" s="66"/>
      <c r="P66" s="66"/>
      <c r="U66" s="35"/>
    </row>
    <row r="67" spans="1:26" ht="15.75" customHeight="1">
      <c r="A67" s="46"/>
      <c r="B67" s="40"/>
      <c r="C67" s="29"/>
      <c r="D67" s="31"/>
      <c r="E67" s="31"/>
      <c r="F67" s="31"/>
      <c r="G67" s="31"/>
      <c r="H67" s="31"/>
      <c r="I67" s="31"/>
      <c r="J67" s="31"/>
      <c r="K67" s="31"/>
      <c r="L67" s="31"/>
      <c r="M67" s="68"/>
      <c r="N67" s="66"/>
      <c r="O67" s="66"/>
      <c r="P67" s="66"/>
      <c r="U67" s="35"/>
    </row>
    <row r="68" spans="1:26" ht="15.75" customHeight="1">
      <c r="A68" s="46"/>
      <c r="B68" s="40"/>
      <c r="C68" s="47" t="s">
        <v>409</v>
      </c>
      <c r="D68" s="31"/>
      <c r="E68" s="37"/>
      <c r="F68" s="31"/>
    </row>
    <row r="69" spans="1:26" s="35" customFormat="1" ht="15.75" customHeight="1">
      <c r="A69" s="46" t="s">
        <v>410</v>
      </c>
      <c r="B69" s="31"/>
      <c r="C69" s="49" t="s">
        <v>411</v>
      </c>
      <c r="D69" s="67"/>
      <c r="E69" s="31"/>
      <c r="F69" s="31"/>
      <c r="G69" s="37"/>
      <c r="H69" s="37"/>
      <c r="I69" s="37"/>
      <c r="J69" s="37"/>
      <c r="K69" s="37"/>
      <c r="L69" s="37"/>
      <c r="M69" s="38"/>
    </row>
    <row r="70" spans="1:26" s="35" customFormat="1" ht="15.75" customHeight="1">
      <c r="A70" s="46" t="s">
        <v>412</v>
      </c>
      <c r="B70" s="31"/>
      <c r="C70" s="49" t="s">
        <v>413</v>
      </c>
      <c r="D70" s="67"/>
      <c r="E70" s="31"/>
      <c r="F70" s="31"/>
      <c r="G70" s="37"/>
      <c r="H70" s="37"/>
      <c r="I70" s="37"/>
      <c r="J70" s="37"/>
      <c r="K70" s="37"/>
      <c r="L70" s="37"/>
      <c r="M70" s="38"/>
    </row>
    <row r="71" spans="1:26" s="35" customFormat="1" ht="15.75" customHeight="1">
      <c r="A71" s="46" t="s">
        <v>414</v>
      </c>
      <c r="B71" s="31"/>
      <c r="C71" s="49" t="s">
        <v>415</v>
      </c>
      <c r="D71" s="67" t="s">
        <v>416</v>
      </c>
      <c r="E71" s="31"/>
      <c r="F71" s="31"/>
      <c r="G71" s="37"/>
      <c r="H71" s="37"/>
      <c r="I71" s="37"/>
      <c r="J71" s="37"/>
      <c r="K71" s="37"/>
      <c r="L71" s="37"/>
      <c r="M71" s="38"/>
    </row>
    <row r="72" spans="1:26" s="35" customFormat="1" ht="15.75" customHeight="1">
      <c r="A72" s="46" t="s">
        <v>417</v>
      </c>
      <c r="B72" s="31"/>
      <c r="C72" s="49" t="s">
        <v>418</v>
      </c>
      <c r="D72" s="67"/>
      <c r="E72" s="31"/>
      <c r="F72" s="31"/>
      <c r="G72" s="37"/>
      <c r="H72" s="37"/>
      <c r="I72" s="37"/>
      <c r="J72" s="37"/>
      <c r="K72" s="37"/>
      <c r="L72" s="37"/>
      <c r="M72" s="38"/>
    </row>
    <row r="73" spans="1:26" s="35" customFormat="1" ht="71.099999999999994" customHeight="1">
      <c r="A73" s="46" t="s">
        <v>419</v>
      </c>
      <c r="B73" s="31"/>
      <c r="C73" s="49" t="s">
        <v>420</v>
      </c>
      <c r="D73" s="73"/>
      <c r="E73" s="31"/>
      <c r="F73" s="31"/>
      <c r="G73" s="37"/>
      <c r="H73" s="37"/>
      <c r="I73" s="37"/>
      <c r="J73" s="37"/>
      <c r="K73" s="37"/>
      <c r="L73" s="37"/>
      <c r="M73" s="38"/>
    </row>
    <row r="74" spans="1:26" s="35" customFormat="1" ht="15.75" customHeight="1">
      <c r="A74" s="46"/>
      <c r="B74" s="40"/>
      <c r="C74" s="29"/>
      <c r="D74" s="31"/>
      <c r="E74" s="31"/>
      <c r="F74" s="31"/>
      <c r="G74" s="37"/>
      <c r="H74" s="37"/>
      <c r="I74" s="37"/>
      <c r="J74" s="37"/>
      <c r="K74" s="37"/>
      <c r="L74" s="37"/>
      <c r="M74" s="38"/>
    </row>
    <row r="75" spans="1:26" s="35" customFormat="1" ht="15.75" customHeight="1">
      <c r="A75" s="46"/>
      <c r="B75" s="40"/>
      <c r="C75" s="47" t="s">
        <v>421</v>
      </c>
      <c r="D75" s="31"/>
      <c r="E75" s="31"/>
      <c r="F75" s="31"/>
      <c r="G75" s="37"/>
      <c r="H75" s="37"/>
      <c r="I75" s="37"/>
      <c r="J75" s="37"/>
      <c r="K75" s="37"/>
      <c r="L75" s="37"/>
      <c r="M75" s="38"/>
    </row>
    <row r="76" spans="1:26" s="53" customFormat="1" ht="15.75" customHeight="1">
      <c r="A76" s="33" t="s">
        <v>422</v>
      </c>
      <c r="B76" s="48"/>
      <c r="C76" s="49" t="s">
        <v>423</v>
      </c>
      <c r="D76" s="74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s="53" customFormat="1" ht="15.75" customHeight="1">
      <c r="A77" s="33" t="s">
        <v>424</v>
      </c>
      <c r="B77" s="48"/>
      <c r="C77" s="49" t="s">
        <v>425</v>
      </c>
      <c r="D77" s="74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>
      <c r="A78" s="75"/>
      <c r="B78" s="40"/>
      <c r="D78" s="76"/>
    </row>
    <row r="79" spans="1:26">
      <c r="A79" s="77"/>
      <c r="B79" s="40"/>
      <c r="D79" s="78"/>
      <c r="E79" s="78"/>
      <c r="F79" s="79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</row>
    <row r="80" spans="1:26">
      <c r="A80" s="34"/>
      <c r="C80" s="39"/>
      <c r="D80" s="80"/>
      <c r="E80" s="81"/>
      <c r="F80" s="79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</row>
    <row r="81" spans="1:23">
      <c r="A81" s="34"/>
      <c r="B81" s="40"/>
      <c r="C81" s="39"/>
      <c r="D81" s="79"/>
      <c r="E81" s="82" t="s">
        <v>426</v>
      </c>
      <c r="F81" s="82" t="s">
        <v>427</v>
      </c>
      <c r="G81" s="82" t="s">
        <v>428</v>
      </c>
      <c r="H81" s="82" t="s">
        <v>429</v>
      </c>
      <c r="I81" s="82" t="s">
        <v>430</v>
      </c>
      <c r="J81" s="82" t="s">
        <v>431</v>
      </c>
      <c r="K81" s="82" t="s">
        <v>432</v>
      </c>
      <c r="L81" s="82" t="s">
        <v>433</v>
      </c>
      <c r="M81" s="82" t="s">
        <v>434</v>
      </c>
      <c r="N81" s="78"/>
      <c r="O81" s="78"/>
      <c r="P81" s="78"/>
      <c r="Q81" s="78"/>
      <c r="R81" s="78"/>
      <c r="S81" s="78"/>
      <c r="T81" s="78"/>
      <c r="U81" s="78"/>
      <c r="V81" s="78"/>
      <c r="W81" s="78"/>
    </row>
    <row r="82" spans="1:23">
      <c r="A82" s="34"/>
      <c r="B82" s="40"/>
      <c r="C82" s="39"/>
      <c r="D82" s="79"/>
      <c r="E82" s="82" t="s">
        <v>365</v>
      </c>
      <c r="F82" s="82" t="s">
        <v>435</v>
      </c>
      <c r="G82" s="82" t="s">
        <v>347</v>
      </c>
      <c r="H82" s="82" t="s">
        <v>391</v>
      </c>
      <c r="I82" s="82" t="s">
        <v>388</v>
      </c>
      <c r="J82" s="82" t="s">
        <v>372</v>
      </c>
      <c r="K82" s="82" t="s">
        <v>416</v>
      </c>
      <c r="L82" s="82" t="s">
        <v>436</v>
      </c>
      <c r="M82" s="82" t="s">
        <v>13</v>
      </c>
      <c r="N82" s="78"/>
      <c r="O82" s="78"/>
      <c r="P82" s="78"/>
      <c r="Q82" s="78"/>
      <c r="R82" s="78"/>
      <c r="S82" s="78"/>
      <c r="T82" s="78"/>
      <c r="U82" s="78"/>
      <c r="V82" s="78"/>
      <c r="W82" s="78"/>
    </row>
    <row r="83" spans="1:23">
      <c r="A83" s="34"/>
      <c r="B83" s="40"/>
      <c r="C83" s="39"/>
      <c r="D83" s="79"/>
      <c r="E83" s="82" t="s">
        <v>437</v>
      </c>
      <c r="F83" s="82" t="s">
        <v>397</v>
      </c>
      <c r="G83" s="82" t="s">
        <v>438</v>
      </c>
      <c r="H83" s="82" t="s">
        <v>439</v>
      </c>
      <c r="I83" s="82" t="s">
        <v>440</v>
      </c>
      <c r="J83" s="82" t="s">
        <v>441</v>
      </c>
      <c r="K83" s="82" t="s">
        <v>442</v>
      </c>
      <c r="L83" s="82" t="s">
        <v>368</v>
      </c>
      <c r="M83" s="82" t="s">
        <v>63</v>
      </c>
      <c r="N83" s="78"/>
      <c r="O83" s="78"/>
      <c r="P83" s="78"/>
      <c r="Q83" s="78"/>
      <c r="R83" s="78"/>
      <c r="S83" s="78"/>
      <c r="T83" s="78"/>
      <c r="U83" s="78"/>
      <c r="V83" s="78"/>
      <c r="W83" s="78"/>
    </row>
    <row r="84" spans="1:23">
      <c r="A84" s="34"/>
      <c r="B84" s="40"/>
      <c r="C84" s="39"/>
      <c r="D84" s="79"/>
      <c r="E84" s="82" t="s">
        <v>443</v>
      </c>
      <c r="F84" s="82" t="s">
        <v>444</v>
      </c>
      <c r="G84" s="82" t="s">
        <v>445</v>
      </c>
      <c r="H84" s="82"/>
      <c r="I84" s="82" t="s">
        <v>446</v>
      </c>
      <c r="J84" s="82" t="s">
        <v>447</v>
      </c>
      <c r="K84" s="82"/>
      <c r="L84" s="82"/>
      <c r="M84" s="82"/>
      <c r="N84" s="78"/>
      <c r="O84" s="78"/>
      <c r="P84" s="78"/>
      <c r="Q84" s="78"/>
      <c r="R84" s="78"/>
      <c r="S84" s="78"/>
      <c r="T84" s="78"/>
      <c r="U84" s="78"/>
      <c r="V84" s="78"/>
      <c r="W84" s="78"/>
    </row>
    <row r="85" spans="1:23">
      <c r="A85" s="34"/>
      <c r="B85" s="40"/>
      <c r="C85" s="39"/>
      <c r="D85" s="79"/>
      <c r="E85" s="82" t="s">
        <v>448</v>
      </c>
      <c r="F85" s="82"/>
      <c r="G85" s="82" t="s">
        <v>449</v>
      </c>
      <c r="H85" s="82"/>
      <c r="I85" s="82"/>
      <c r="J85" s="82" t="s">
        <v>450</v>
      </c>
      <c r="K85" s="82"/>
      <c r="L85" s="82"/>
      <c r="M85" s="82"/>
      <c r="N85" s="78"/>
      <c r="O85" s="78"/>
      <c r="P85" s="78"/>
      <c r="Q85" s="78"/>
      <c r="R85" s="78"/>
      <c r="S85" s="78"/>
      <c r="T85" s="78"/>
      <c r="U85" s="78"/>
      <c r="V85" s="78"/>
      <c r="W85" s="78"/>
    </row>
    <row r="86" spans="1:23">
      <c r="A86" s="34"/>
      <c r="B86" s="40"/>
      <c r="C86" s="39"/>
      <c r="D86" s="79"/>
      <c r="E86" s="82"/>
      <c r="F86" s="82"/>
      <c r="G86" s="82" t="s">
        <v>451</v>
      </c>
      <c r="H86" s="82"/>
      <c r="I86" s="82"/>
      <c r="J86" s="82" t="s">
        <v>452</v>
      </c>
      <c r="K86" s="82"/>
      <c r="L86" s="82"/>
      <c r="M86" s="82"/>
      <c r="N86" s="78"/>
      <c r="O86" s="78"/>
      <c r="P86" s="78"/>
      <c r="Q86" s="78"/>
      <c r="R86" s="78"/>
      <c r="S86" s="78"/>
      <c r="T86" s="78"/>
      <c r="U86" s="78"/>
      <c r="V86" s="78"/>
      <c r="W86" s="78"/>
    </row>
    <row r="87" spans="1:23">
      <c r="A87" s="34"/>
      <c r="B87" s="40"/>
      <c r="C87" s="39"/>
      <c r="D87" s="79"/>
      <c r="E87" s="82"/>
      <c r="F87" s="82"/>
      <c r="G87" s="82" t="s">
        <v>453</v>
      </c>
      <c r="H87" s="82"/>
      <c r="I87" s="82"/>
      <c r="J87" s="82" t="s">
        <v>452</v>
      </c>
      <c r="K87" s="82"/>
      <c r="L87" s="82"/>
      <c r="M87" s="82"/>
      <c r="N87" s="78"/>
      <c r="O87" s="78"/>
      <c r="P87" s="78"/>
      <c r="Q87" s="78"/>
      <c r="R87" s="78"/>
      <c r="S87" s="78"/>
      <c r="T87" s="78"/>
      <c r="U87" s="78"/>
      <c r="V87" s="78"/>
      <c r="W87" s="78"/>
    </row>
    <row r="88" spans="1:23">
      <c r="A88" s="34"/>
      <c r="B88" s="40"/>
      <c r="C88" s="39"/>
      <c r="D88" s="79"/>
      <c r="E88" s="82"/>
      <c r="F88" s="82"/>
      <c r="G88" s="82"/>
      <c r="H88" s="82"/>
      <c r="I88" s="82"/>
      <c r="J88" s="82" t="s">
        <v>454</v>
      </c>
      <c r="K88" s="82"/>
      <c r="L88" s="82"/>
      <c r="M88" s="82"/>
      <c r="N88" s="78"/>
      <c r="O88" s="78"/>
      <c r="P88" s="78"/>
      <c r="Q88" s="78"/>
      <c r="R88" s="78"/>
      <c r="S88" s="78"/>
      <c r="T88" s="78"/>
      <c r="U88" s="78"/>
      <c r="V88" s="78"/>
      <c r="W88" s="78"/>
    </row>
    <row r="89" spans="1:23">
      <c r="A89" s="34"/>
      <c r="B89" s="40"/>
      <c r="C89" s="39"/>
      <c r="D89" s="79"/>
      <c r="E89" s="82"/>
      <c r="F89" s="82"/>
      <c r="G89" s="82"/>
      <c r="H89" s="82"/>
      <c r="I89" s="82"/>
      <c r="J89" s="82" t="s">
        <v>455</v>
      </c>
      <c r="K89" s="82"/>
      <c r="L89" s="82"/>
      <c r="M89" s="82"/>
      <c r="N89" s="78"/>
      <c r="O89" s="78"/>
      <c r="P89" s="78"/>
      <c r="Q89" s="78"/>
      <c r="R89" s="78"/>
      <c r="S89" s="78"/>
      <c r="T89" s="78"/>
      <c r="U89" s="78"/>
      <c r="V89" s="78"/>
      <c r="W89" s="78"/>
    </row>
    <row r="90" spans="1:23">
      <c r="A90" s="34"/>
      <c r="B90" s="40"/>
      <c r="C90" s="3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8"/>
      <c r="O90" s="78"/>
      <c r="P90" s="78"/>
      <c r="Q90" s="78"/>
      <c r="R90" s="78"/>
      <c r="S90" s="78"/>
      <c r="T90" s="78"/>
      <c r="U90" s="78"/>
      <c r="V90" s="78"/>
      <c r="W90" s="78"/>
    </row>
    <row r="91" spans="1:23">
      <c r="A91" s="77"/>
      <c r="B91" s="40"/>
      <c r="D91" s="78"/>
      <c r="E91" s="78"/>
      <c r="F91" s="81"/>
      <c r="G91" s="81"/>
      <c r="H91" s="81"/>
      <c r="I91" s="81"/>
      <c r="J91" s="81"/>
      <c r="K91" s="81"/>
      <c r="L91" s="81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</row>
    <row r="92" spans="1:23">
      <c r="A92" s="75"/>
      <c r="B92" s="40"/>
      <c r="D92" s="78"/>
      <c r="E92" s="78"/>
      <c r="F92" s="81"/>
      <c r="G92" s="81"/>
      <c r="H92" s="81"/>
      <c r="I92" s="81"/>
      <c r="J92" s="81"/>
      <c r="K92" s="81"/>
      <c r="L92" s="81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</row>
    <row r="93" spans="1:23">
      <c r="B93" s="40"/>
      <c r="D93" s="78"/>
      <c r="E93" s="78"/>
      <c r="F93" s="81"/>
      <c r="G93" s="81"/>
      <c r="H93" s="81"/>
      <c r="I93" s="81"/>
      <c r="J93" s="81"/>
      <c r="K93" s="81"/>
      <c r="L93" s="81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</row>
    <row r="94" spans="1:23">
      <c r="B94" s="40"/>
      <c r="D94" s="78"/>
      <c r="E94" s="78"/>
      <c r="F94" s="81"/>
      <c r="G94" s="81"/>
      <c r="H94" s="81"/>
      <c r="I94" s="81"/>
      <c r="J94" s="81"/>
      <c r="K94" s="81"/>
      <c r="L94" s="81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</row>
    <row r="95" spans="1:23">
      <c r="B95" s="40"/>
      <c r="D95" s="78"/>
      <c r="E95" s="78"/>
      <c r="F95" s="81"/>
      <c r="G95" s="81"/>
      <c r="H95" s="81"/>
      <c r="I95" s="81"/>
      <c r="J95" s="81"/>
      <c r="K95" s="81"/>
      <c r="L95" s="81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</row>
    <row r="96" spans="1:23">
      <c r="B96" s="40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</row>
    <row r="97" spans="1:23">
      <c r="B97" s="40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</row>
    <row r="98" spans="1:23">
      <c r="B98" s="40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</row>
    <row r="99" spans="1:23">
      <c r="B99" s="40"/>
    </row>
    <row r="100" spans="1:23">
      <c r="B100" s="40"/>
    </row>
    <row r="101" spans="1:23">
      <c r="B101" s="40"/>
    </row>
    <row r="102" spans="1:23">
      <c r="B102" s="40"/>
    </row>
    <row r="103" spans="1:23">
      <c r="B103" s="40"/>
    </row>
    <row r="104" spans="1:23">
      <c r="B104" s="40"/>
    </row>
    <row r="105" spans="1:23">
      <c r="B105" s="40"/>
    </row>
    <row r="106" spans="1:23">
      <c r="B106" s="40"/>
    </row>
    <row r="107" spans="1:23">
      <c r="B107" s="40"/>
    </row>
    <row r="108" spans="1:23">
      <c r="A108" s="83"/>
      <c r="B108" s="40"/>
      <c r="C108" s="84"/>
      <c r="D108" s="85"/>
      <c r="E108" s="85"/>
    </row>
    <row r="109" spans="1:23">
      <c r="A109" s="86"/>
      <c r="B109" s="40"/>
      <c r="C109" s="84"/>
      <c r="D109" s="85"/>
    </row>
    <row r="110" spans="1:23">
      <c r="A110" s="86"/>
      <c r="B110" s="40"/>
      <c r="C110" s="84"/>
      <c r="D110" s="85"/>
    </row>
    <row r="111" spans="1:23">
      <c r="A111" s="86"/>
      <c r="B111" s="40"/>
      <c r="C111" s="84"/>
      <c r="D111" s="85"/>
    </row>
    <row r="112" spans="1:23">
      <c r="A112" s="87"/>
      <c r="B112" s="40"/>
      <c r="C112" s="84"/>
      <c r="D112" s="85"/>
    </row>
    <row r="113" spans="1:6">
      <c r="A113" s="88"/>
      <c r="B113" s="40"/>
      <c r="C113" s="84"/>
      <c r="D113" s="85"/>
    </row>
    <row r="114" spans="1:6">
      <c r="A114" s="88"/>
      <c r="B114" s="40"/>
      <c r="C114" s="84"/>
      <c r="D114" s="85"/>
      <c r="E114" s="88"/>
      <c r="F114" s="88"/>
    </row>
    <row r="115" spans="1:6">
      <c r="A115" s="83"/>
      <c r="B115" s="40"/>
      <c r="C115" s="84"/>
      <c r="D115" s="85"/>
      <c r="E115" s="85"/>
    </row>
    <row r="116" spans="1:6">
      <c r="B116" s="40"/>
    </row>
    <row r="117" spans="1:6">
      <c r="B117" s="40"/>
    </row>
    <row r="118" spans="1:6">
      <c r="B118" s="40"/>
    </row>
    <row r="119" spans="1:6">
      <c r="B119" s="40"/>
    </row>
    <row r="120" spans="1:6">
      <c r="B120" s="40"/>
    </row>
    <row r="121" spans="1:6">
      <c r="B121" s="40"/>
    </row>
    <row r="122" spans="1:6">
      <c r="B122" s="40"/>
    </row>
    <row r="123" spans="1:6">
      <c r="B123" s="40"/>
    </row>
    <row r="125" spans="1:6">
      <c r="A125" s="77"/>
    </row>
  </sheetData>
  <sheetProtection formatCells="0" autoFilter="0"/>
  <dataValidations count="11">
    <dataValidation type="list" allowBlank="1" showInputMessage="1" showErrorMessage="1" sqref="D27" xr:uid="{00000000-0002-0000-0000-000000000000}">
      <formula1>"Snapshot File,Export to Delimited Text File,Save Data,Save Data in Batches,File Collect,Batch,Alerts,Print"</formula1>
    </dataValidation>
    <dataValidation type="list" allowBlank="1" showInputMessage="1" showErrorMessage="1" sqref="D45" xr:uid="{00000000-0002-0000-0000-000001000000}">
      <formula1>".csv,.txt (space delimited),.txt (period delimited),.txt (pipe delimited),.txt (tab delimited),.txt (tab delimited),.txt (semicolon delimited),.txt (colon delimited)"</formula1>
    </dataValidation>
    <dataValidation type="list" allowBlank="1" showInputMessage="1" showErrorMessage="1" sqref="D42" xr:uid="{00000000-0002-0000-0000-000002000000}">
      <formula1>"Convert Axiom Formulas Only,Convert All Formulas"</formula1>
    </dataValidation>
    <dataValidation type="list" allowBlank="1" showInputMessage="1" showErrorMessage="1" sqref="D41" xr:uid="{00000000-0002-0000-0000-000003000000}">
      <formula1>".xlsx,.xlsm,.xls,.pdf"</formula1>
    </dataValidation>
    <dataValidation type="list" allowBlank="1" showInputMessage="1" showErrorMessage="1" sqref="D56 D26 D28 D46" xr:uid="{00000000-0002-0000-0000-000004000000}">
      <formula1>"Off,On"</formula1>
    </dataValidation>
    <dataValidation type="list" allowBlank="1" showInputMessage="1" showErrorMessage="1" sqref="D55" xr:uid="{00000000-0002-0000-0000-000005000000}">
      <formula1>"Create a Single Output File,Create an Output File for Each Pass"</formula1>
    </dataValidation>
    <dataValidation type="list" allowBlank="1" showInputMessage="1" showErrorMessage="1" sqref="D54" xr:uid="{00000000-0002-0000-0000-000006000000}">
      <formula1>"Save Files,Email Files,Save and Email Files"</formula1>
    </dataValidation>
    <dataValidation type="list" allowBlank="1" showInputMessage="1" showErrorMessage="1" sqref="D71" xr:uid="{00000000-0002-0000-0000-000007000000}">
      <formula1>"System,Current User"</formula1>
    </dataValidation>
    <dataValidation type="list" allowBlank="1" showInputMessage="1" showErrorMessage="1" sqref="D59" xr:uid="{00000000-0002-0000-0000-000008000000}">
      <formula1>"Save Data After Each Pass,Save Data at End of Processing,Save Results to Output Sheet"</formula1>
    </dataValidation>
    <dataValidation type="list" allowBlank="1" showInputMessage="1" showErrorMessage="1" sqref="D50" xr:uid="{00000000-0002-0000-0000-000009000000}">
      <formula1>"Local File System,Axiom Repository"</formula1>
    </dataValidation>
    <dataValidation type="list" allowBlank="1" showInputMessage="1" showErrorMessage="1" sqref="J38 N38 P38 H38 L38 F38 R38" xr:uid="{00000000-0002-0000-0000-00000A000000}">
      <formula1>$D$5:$D$5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K196"/>
  <sheetViews>
    <sheetView showGridLines="0" showRowColHeaders="0" topLeftCell="C1" workbookViewId="0">
      <pane xSplit="1" ySplit="6" topLeftCell="D34" activePane="bottomRight" state="frozen"/>
      <selection activeCell="C1" sqref="C1"/>
      <selection pane="topRight" activeCell="D1" sqref="D1"/>
      <selection pane="bottomLeft" activeCell="C7" sqref="C7"/>
      <selection pane="bottomRight" activeCell="J44" sqref="J44"/>
    </sheetView>
  </sheetViews>
  <sheetFormatPr defaultColWidth="8" defaultRowHeight="16.8" outlineLevelRow="2"/>
  <cols>
    <col min="1" max="1" width="30.19921875" style="161" hidden="1" customWidth="1"/>
    <col min="2" max="2" width="21.09765625" style="162" customWidth="1"/>
    <col min="3" max="3" width="39.09765625" style="162" customWidth="1"/>
    <col min="4" max="4" width="22" style="162" customWidth="1"/>
    <col min="5" max="5" width="0.8984375" style="162" customWidth="1"/>
    <col min="6" max="6" width="19.3984375" style="162" bestFit="1" customWidth="1"/>
    <col min="7" max="7" width="0.8984375" style="162" customWidth="1"/>
    <col min="8" max="8" width="19.3984375" style="162" bestFit="1" customWidth="1"/>
    <col min="9" max="9" width="0.8984375" style="162" customWidth="1"/>
    <col min="10" max="10" width="19.3984375" style="162" bestFit="1" customWidth="1"/>
    <col min="11" max="16384" width="8" style="162"/>
  </cols>
  <sheetData>
    <row r="1" spans="1:10" s="156" customFormat="1">
      <c r="A1" s="155"/>
      <c r="C1" s="157"/>
      <c r="D1" s="158" t="s">
        <v>0</v>
      </c>
      <c r="E1" s="158" t="s">
        <v>1</v>
      </c>
      <c r="F1" s="159" t="s">
        <v>331</v>
      </c>
      <c r="H1" s="159" t="s">
        <v>465</v>
      </c>
      <c r="I1" s="160"/>
      <c r="J1" s="159" t="s">
        <v>263</v>
      </c>
    </row>
    <row r="2" spans="1:10" hidden="1" collapsed="1">
      <c r="C2" s="163" t="s">
        <v>2</v>
      </c>
      <c r="E2" s="158"/>
      <c r="F2" s="164" t="s">
        <v>3</v>
      </c>
      <c r="H2" s="164" t="s">
        <v>3</v>
      </c>
      <c r="J2" s="164" t="s">
        <v>3</v>
      </c>
    </row>
    <row r="3" spans="1:10" hidden="1">
      <c r="A3" s="161" t="s">
        <v>4</v>
      </c>
      <c r="C3" s="162" t="s">
        <v>5</v>
      </c>
      <c r="E3" s="158"/>
      <c r="F3" s="164"/>
    </row>
    <row r="4" spans="1:10" hidden="1">
      <c r="A4" s="161" t="s">
        <v>6</v>
      </c>
      <c r="C4" s="162" t="s">
        <v>7</v>
      </c>
      <c r="E4" s="158"/>
    </row>
    <row r="5" spans="1:10" hidden="1">
      <c r="A5" s="161" t="s">
        <v>494</v>
      </c>
      <c r="C5" s="162" t="s">
        <v>8</v>
      </c>
      <c r="D5" s="162">
        <v>133</v>
      </c>
      <c r="E5" s="158"/>
    </row>
    <row r="6" spans="1:10">
      <c r="F6" s="165" t="s">
        <v>9</v>
      </c>
      <c r="G6" s="166"/>
      <c r="H6" s="165" t="s">
        <v>9</v>
      </c>
      <c r="I6" s="166"/>
      <c r="J6" s="165" t="s">
        <v>9</v>
      </c>
    </row>
    <row r="7" spans="1:10">
      <c r="C7" s="163" t="s">
        <v>10</v>
      </c>
      <c r="D7" s="167"/>
      <c r="E7" s="168"/>
      <c r="F7" s="168"/>
      <c r="G7" s="166"/>
      <c r="H7" s="168"/>
      <c r="I7" s="166"/>
      <c r="J7" s="168"/>
    </row>
    <row r="8" spans="1:10" outlineLevel="1">
      <c r="A8" s="161" t="s">
        <v>11</v>
      </c>
      <c r="C8" s="162" t="s">
        <v>12</v>
      </c>
      <c r="D8" s="169"/>
      <c r="E8" s="168"/>
      <c r="F8" s="170" t="s">
        <v>13</v>
      </c>
      <c r="H8" s="170" t="s">
        <v>13</v>
      </c>
      <c r="J8" s="170" t="s">
        <v>13</v>
      </c>
    </row>
    <row r="9" spans="1:10" outlineLevel="1">
      <c r="A9" s="161" t="s">
        <v>14</v>
      </c>
      <c r="C9" s="171" t="s">
        <v>15</v>
      </c>
      <c r="D9" s="172"/>
      <c r="E9" s="168"/>
      <c r="F9" s="170" t="s">
        <v>13</v>
      </c>
      <c r="H9" s="170" t="s">
        <v>13</v>
      </c>
      <c r="J9" s="170" t="s">
        <v>13</v>
      </c>
    </row>
    <row r="10" spans="1:10" outlineLevel="1">
      <c r="A10" s="161" t="s">
        <v>16</v>
      </c>
      <c r="C10" s="171" t="s">
        <v>17</v>
      </c>
      <c r="D10" s="172"/>
      <c r="E10" s="168"/>
      <c r="F10" s="170" t="s">
        <v>13</v>
      </c>
      <c r="H10" s="170" t="s">
        <v>13</v>
      </c>
      <c r="J10" s="170" t="s">
        <v>13</v>
      </c>
    </row>
    <row r="11" spans="1:10" outlineLevel="1">
      <c r="A11" s="161" t="s">
        <v>18</v>
      </c>
      <c r="C11" s="171" t="s">
        <v>19</v>
      </c>
      <c r="D11" s="172"/>
      <c r="E11" s="168"/>
      <c r="F11" s="170"/>
      <c r="H11" s="170"/>
      <c r="J11" s="170"/>
    </row>
    <row r="12" spans="1:10" outlineLevel="1">
      <c r="A12" s="161" t="s">
        <v>20</v>
      </c>
      <c r="C12" s="171" t="s">
        <v>21</v>
      </c>
      <c r="D12" s="172"/>
      <c r="E12" s="168"/>
      <c r="F12" s="170"/>
      <c r="H12" s="170"/>
      <c r="J12" s="170"/>
    </row>
    <row r="13" spans="1:10" outlineLevel="1">
      <c r="A13" s="161" t="s">
        <v>22</v>
      </c>
      <c r="C13" s="162" t="s">
        <v>23</v>
      </c>
      <c r="D13" s="169"/>
      <c r="E13" s="168"/>
      <c r="F13" s="170" t="s">
        <v>13</v>
      </c>
      <c r="H13" s="170" t="s">
        <v>13</v>
      </c>
      <c r="J13" s="170" t="s">
        <v>13</v>
      </c>
    </row>
    <row r="14" spans="1:10" outlineLevel="1">
      <c r="A14" s="161" t="s">
        <v>24</v>
      </c>
      <c r="C14" s="171" t="s">
        <v>25</v>
      </c>
      <c r="D14" s="172"/>
      <c r="E14" s="168"/>
      <c r="F14" s="170"/>
      <c r="H14" s="170"/>
      <c r="J14" s="170"/>
    </row>
    <row r="15" spans="1:10" outlineLevel="1">
      <c r="A15" s="161" t="s">
        <v>26</v>
      </c>
      <c r="C15" s="171" t="s">
        <v>27</v>
      </c>
      <c r="D15" s="172"/>
      <c r="E15" s="168"/>
      <c r="F15" s="170"/>
      <c r="H15" s="170"/>
      <c r="J15" s="170"/>
    </row>
    <row r="16" spans="1:10" outlineLevel="1">
      <c r="A16" s="161" t="s">
        <v>28</v>
      </c>
      <c r="C16" s="162" t="s">
        <v>29</v>
      </c>
      <c r="D16" s="172"/>
      <c r="E16" s="168"/>
      <c r="F16" s="170" t="s">
        <v>13</v>
      </c>
      <c r="H16" s="170" t="s">
        <v>13</v>
      </c>
      <c r="J16" s="170" t="s">
        <v>13</v>
      </c>
    </row>
    <row r="17" spans="1:5">
      <c r="A17" s="161" t="s">
        <v>30</v>
      </c>
      <c r="C17" s="163" t="s">
        <v>31</v>
      </c>
      <c r="D17" s="167"/>
      <c r="E17" s="168"/>
    </row>
    <row r="18" spans="1:5" outlineLevel="1">
      <c r="A18" s="161" t="s">
        <v>32</v>
      </c>
      <c r="C18" s="162" t="s">
        <v>33</v>
      </c>
      <c r="D18" s="159" t="s">
        <v>63</v>
      </c>
      <c r="E18" s="168"/>
    </row>
    <row r="19" spans="1:5" outlineLevel="1">
      <c r="A19" s="161" t="s">
        <v>34</v>
      </c>
      <c r="C19" s="162" t="s">
        <v>35</v>
      </c>
      <c r="D19" s="159" t="s">
        <v>63</v>
      </c>
      <c r="E19" s="168"/>
    </row>
    <row r="20" spans="1:5" outlineLevel="1">
      <c r="A20" s="161" t="s">
        <v>36</v>
      </c>
      <c r="C20" s="162" t="s">
        <v>37</v>
      </c>
      <c r="D20" s="159" t="s">
        <v>13</v>
      </c>
      <c r="E20" s="168"/>
    </row>
    <row r="21" spans="1:5" outlineLevel="1">
      <c r="A21" s="161" t="s">
        <v>316</v>
      </c>
      <c r="C21" s="162" t="s">
        <v>317</v>
      </c>
      <c r="D21" s="159"/>
      <c r="E21" s="168"/>
    </row>
    <row r="22" spans="1:5" outlineLevel="1">
      <c r="A22" s="161" t="s">
        <v>38</v>
      </c>
      <c r="C22" s="162" t="s">
        <v>39</v>
      </c>
      <c r="D22" s="159" t="s">
        <v>13</v>
      </c>
      <c r="E22" s="168"/>
    </row>
    <row r="23" spans="1:5" outlineLevel="1">
      <c r="A23" s="161" t="s">
        <v>40</v>
      </c>
      <c r="C23" s="162" t="s">
        <v>41</v>
      </c>
      <c r="D23" s="159" t="s">
        <v>13</v>
      </c>
      <c r="E23" s="168"/>
    </row>
    <row r="24" spans="1:5" outlineLevel="1">
      <c r="A24" s="161" t="s">
        <v>318</v>
      </c>
      <c r="C24" s="162" t="s">
        <v>319</v>
      </c>
      <c r="D24" s="159"/>
      <c r="E24" s="168"/>
    </row>
    <row r="25" spans="1:5" outlineLevel="1">
      <c r="A25" s="161" t="s">
        <v>470</v>
      </c>
      <c r="C25" s="162" t="s">
        <v>471</v>
      </c>
      <c r="D25" s="159" t="s">
        <v>263</v>
      </c>
      <c r="E25" s="168"/>
    </row>
    <row r="26" spans="1:5" outlineLevel="1">
      <c r="A26" s="161" t="s">
        <v>472</v>
      </c>
      <c r="C26" s="162" t="s">
        <v>473</v>
      </c>
      <c r="D26" s="159"/>
      <c r="E26" s="168"/>
    </row>
    <row r="27" spans="1:5" outlineLevel="1">
      <c r="A27" s="161" t="s">
        <v>474</v>
      </c>
      <c r="C27" s="162" t="s">
        <v>475</v>
      </c>
      <c r="D27" s="159"/>
      <c r="E27" s="168"/>
    </row>
    <row r="28" spans="1:5" outlineLevel="1">
      <c r="A28" s="161" t="s">
        <v>495</v>
      </c>
      <c r="C28" s="162" t="s">
        <v>496</v>
      </c>
      <c r="D28" s="159" t="s">
        <v>13</v>
      </c>
      <c r="E28" s="168"/>
    </row>
    <row r="29" spans="1:5" outlineLevel="1">
      <c r="A29" s="161" t="s">
        <v>497</v>
      </c>
      <c r="C29" s="162" t="s">
        <v>498</v>
      </c>
      <c r="D29" s="159"/>
      <c r="E29" s="168"/>
    </row>
    <row r="30" spans="1:5" outlineLevel="1">
      <c r="A30" s="161" t="s">
        <v>499</v>
      </c>
      <c r="C30" s="162" t="s">
        <v>500</v>
      </c>
      <c r="D30" s="159"/>
      <c r="E30" s="168"/>
    </row>
    <row r="31" spans="1:5" outlineLevel="1">
      <c r="A31" s="161" t="s">
        <v>501</v>
      </c>
      <c r="C31" s="162" t="s">
        <v>502</v>
      </c>
      <c r="D31" s="159"/>
      <c r="E31" s="168"/>
    </row>
    <row r="32" spans="1:5" outlineLevel="1">
      <c r="A32" s="161" t="s">
        <v>514</v>
      </c>
      <c r="C32" s="162" t="s">
        <v>515</v>
      </c>
      <c r="D32" s="173"/>
      <c r="E32" s="168"/>
    </row>
    <row r="33" spans="1:10">
      <c r="A33" s="161" t="s">
        <v>30</v>
      </c>
      <c r="C33" s="163" t="s">
        <v>42</v>
      </c>
      <c r="D33" s="167"/>
      <c r="E33" s="168"/>
    </row>
    <row r="34" spans="1:10" outlineLevel="1">
      <c r="A34" s="161" t="s">
        <v>43</v>
      </c>
      <c r="C34" s="162" t="s">
        <v>44</v>
      </c>
      <c r="D34" s="169"/>
      <c r="E34" s="168"/>
      <c r="F34" s="159" t="s">
        <v>332</v>
      </c>
      <c r="H34" s="159" t="s">
        <v>332</v>
      </c>
      <c r="J34" s="159" t="s">
        <v>45</v>
      </c>
    </row>
    <row r="35" spans="1:10" outlineLevel="1">
      <c r="A35" s="161" t="s">
        <v>46</v>
      </c>
      <c r="C35" s="162" t="s">
        <v>47</v>
      </c>
      <c r="D35" s="169"/>
      <c r="E35" s="168"/>
      <c r="F35" s="159" t="s">
        <v>13</v>
      </c>
      <c r="H35" s="159" t="s">
        <v>13</v>
      </c>
      <c r="J35" s="159" t="s">
        <v>63</v>
      </c>
    </row>
    <row r="36" spans="1:10" outlineLevel="1">
      <c r="A36" s="161" t="s">
        <v>48</v>
      </c>
      <c r="C36" s="162" t="s">
        <v>49</v>
      </c>
      <c r="D36" s="169"/>
      <c r="E36" s="168"/>
      <c r="F36" s="187" t="str">
        <f>F35</f>
        <v>Off</v>
      </c>
      <c r="H36" s="187" t="str">
        <f>H35</f>
        <v>Off</v>
      </c>
      <c r="J36" s="187" t="str">
        <f>J35</f>
        <v>On</v>
      </c>
    </row>
    <row r="37" spans="1:10" outlineLevel="1">
      <c r="A37" s="161" t="s">
        <v>50</v>
      </c>
      <c r="C37" s="162" t="s">
        <v>51</v>
      </c>
      <c r="D37" s="169"/>
      <c r="E37" s="168"/>
      <c r="F37" s="174" t="s">
        <v>30</v>
      </c>
      <c r="G37" s="175"/>
      <c r="H37" s="174" t="s">
        <v>30</v>
      </c>
      <c r="I37" s="175"/>
      <c r="J37" s="174" t="s">
        <v>466</v>
      </c>
    </row>
    <row r="38" spans="1:10" outlineLevel="1">
      <c r="A38" s="161" t="s">
        <v>52</v>
      </c>
      <c r="C38" s="162" t="s">
        <v>53</v>
      </c>
      <c r="D38" s="169"/>
      <c r="E38" s="168"/>
      <c r="F38" s="174" t="s">
        <v>30</v>
      </c>
      <c r="G38" s="175"/>
      <c r="H38" s="174" t="s">
        <v>30</v>
      </c>
      <c r="I38" s="175"/>
      <c r="J38" s="174" t="s">
        <v>493</v>
      </c>
    </row>
    <row r="39" spans="1:10" outlineLevel="1">
      <c r="A39" s="161" t="s">
        <v>58</v>
      </c>
      <c r="C39" s="162" t="s">
        <v>59</v>
      </c>
      <c r="D39" s="169"/>
      <c r="E39" s="168"/>
      <c r="F39" s="159" t="s">
        <v>13</v>
      </c>
      <c r="H39" s="159" t="s">
        <v>13</v>
      </c>
      <c r="J39" s="159" t="s">
        <v>13</v>
      </c>
    </row>
    <row r="40" spans="1:10" outlineLevel="1">
      <c r="A40" s="161" t="s">
        <v>503</v>
      </c>
      <c r="C40" s="162" t="s">
        <v>504</v>
      </c>
      <c r="D40" s="169"/>
      <c r="E40" s="168"/>
      <c r="F40" s="159"/>
      <c r="H40" s="159"/>
      <c r="J40" s="159"/>
    </row>
    <row r="41" spans="1:10" outlineLevel="1">
      <c r="A41" s="161" t="s">
        <v>476</v>
      </c>
      <c r="C41" s="162" t="s">
        <v>477</v>
      </c>
      <c r="D41" s="169"/>
      <c r="E41" s="168"/>
      <c r="F41" s="174" t="s">
        <v>30</v>
      </c>
      <c r="G41" s="175"/>
      <c r="H41" s="174" t="s">
        <v>30</v>
      </c>
      <c r="I41" s="175"/>
      <c r="J41" s="174" t="s">
        <v>30</v>
      </c>
    </row>
    <row r="42" spans="1:10" outlineLevel="1">
      <c r="C42" s="163" t="s">
        <v>320</v>
      </c>
      <c r="D42" s="169"/>
      <c r="E42" s="168"/>
    </row>
    <row r="43" spans="1:10" outlineLevel="2">
      <c r="A43" s="161" t="s">
        <v>54</v>
      </c>
      <c r="C43" s="176" t="s">
        <v>55</v>
      </c>
      <c r="D43" s="169"/>
      <c r="E43" s="168"/>
      <c r="F43" s="159"/>
      <c r="H43" s="159"/>
      <c r="J43" s="159" t="s">
        <v>533</v>
      </c>
    </row>
    <row r="44" spans="1:10" outlineLevel="2">
      <c r="A44" s="161" t="s">
        <v>321</v>
      </c>
      <c r="C44" s="176" t="s">
        <v>322</v>
      </c>
      <c r="D44" s="169"/>
      <c r="E44" s="168"/>
      <c r="F44" s="159"/>
      <c r="H44" s="159"/>
      <c r="J44" s="159"/>
    </row>
    <row r="45" spans="1:10" outlineLevel="2">
      <c r="A45" s="161" t="s">
        <v>323</v>
      </c>
      <c r="C45" s="176" t="s">
        <v>324</v>
      </c>
      <c r="D45" s="169"/>
      <c r="E45" s="168"/>
      <c r="F45" s="159"/>
      <c r="H45" s="159"/>
      <c r="J45" s="159"/>
    </row>
    <row r="46" spans="1:10" outlineLevel="2">
      <c r="A46" s="161" t="s">
        <v>56</v>
      </c>
      <c r="C46" s="176" t="s">
        <v>57</v>
      </c>
      <c r="D46" s="169"/>
      <c r="E46" s="168"/>
      <c r="F46" s="159"/>
      <c r="H46" s="159"/>
      <c r="J46" s="159" t="s">
        <v>533</v>
      </c>
    </row>
    <row r="47" spans="1:10" outlineLevel="2">
      <c r="A47" s="161" t="s">
        <v>325</v>
      </c>
      <c r="C47" s="176" t="s">
        <v>326</v>
      </c>
      <c r="D47" s="169"/>
      <c r="E47" s="168"/>
      <c r="F47" s="159"/>
      <c r="H47" s="159"/>
      <c r="J47" s="159"/>
    </row>
    <row r="48" spans="1:10" outlineLevel="2">
      <c r="A48" s="161" t="s">
        <v>327</v>
      </c>
      <c r="C48" s="176" t="s">
        <v>328</v>
      </c>
      <c r="D48" s="169"/>
      <c r="E48" s="168"/>
      <c r="F48" s="159"/>
      <c r="H48" s="159"/>
      <c r="J48" s="159"/>
    </row>
    <row r="49" spans="1:10" outlineLevel="2">
      <c r="A49" s="161" t="s">
        <v>329</v>
      </c>
      <c r="C49" s="176" t="s">
        <v>330</v>
      </c>
      <c r="D49" s="169"/>
      <c r="E49" s="168"/>
      <c r="F49" s="159" t="s">
        <v>63</v>
      </c>
      <c r="H49" s="159" t="s">
        <v>63</v>
      </c>
      <c r="J49" s="159" t="s">
        <v>63</v>
      </c>
    </row>
    <row r="50" spans="1:10">
      <c r="C50" s="163" t="s">
        <v>60</v>
      </c>
      <c r="D50" s="169"/>
      <c r="E50" s="168"/>
      <c r="F50" s="176"/>
      <c r="H50" s="176"/>
      <c r="J50" s="176"/>
    </row>
    <row r="51" spans="1:10" outlineLevel="1">
      <c r="A51" s="161" t="s">
        <v>61</v>
      </c>
      <c r="C51" s="162" t="s">
        <v>62</v>
      </c>
      <c r="D51" s="159" t="s">
        <v>63</v>
      </c>
      <c r="E51" s="168"/>
      <c r="F51" s="176"/>
      <c r="H51" s="176"/>
      <c r="J51" s="176"/>
    </row>
    <row r="52" spans="1:10" outlineLevel="1">
      <c r="A52" s="161" t="s">
        <v>64</v>
      </c>
      <c r="C52" s="162" t="s">
        <v>65</v>
      </c>
      <c r="D52" s="159" t="s">
        <v>13</v>
      </c>
      <c r="E52" s="168"/>
      <c r="F52" s="176"/>
      <c r="H52" s="176"/>
      <c r="J52" s="176"/>
    </row>
    <row r="53" spans="1:10" outlineLevel="1">
      <c r="A53" s="161" t="s">
        <v>66</v>
      </c>
      <c r="C53" s="162" t="s">
        <v>67</v>
      </c>
      <c r="D53" s="159" t="s">
        <v>532</v>
      </c>
      <c r="E53" s="168"/>
      <c r="F53" s="176"/>
      <c r="H53" s="176"/>
      <c r="J53" s="176"/>
    </row>
    <row r="54" spans="1:10" outlineLevel="1">
      <c r="A54" s="161" t="s">
        <v>68</v>
      </c>
      <c r="C54" s="162" t="s">
        <v>69</v>
      </c>
      <c r="D54" s="159" t="s">
        <v>13</v>
      </c>
      <c r="E54" s="168"/>
      <c r="F54" s="176"/>
      <c r="H54" s="176"/>
      <c r="J54" s="176"/>
    </row>
    <row r="55" spans="1:10" outlineLevel="1">
      <c r="A55" s="161" t="s">
        <v>70</v>
      </c>
      <c r="C55" s="162" t="s">
        <v>71</v>
      </c>
      <c r="E55" s="168"/>
      <c r="F55" s="159" t="s">
        <v>13</v>
      </c>
      <c r="H55" s="159" t="s">
        <v>13</v>
      </c>
      <c r="J55" s="159" t="s">
        <v>63</v>
      </c>
    </row>
    <row r="56" spans="1:10" outlineLevel="1">
      <c r="A56" s="161" t="s">
        <v>72</v>
      </c>
      <c r="C56" s="162" t="s">
        <v>73</v>
      </c>
      <c r="D56" s="169"/>
      <c r="E56" s="168"/>
      <c r="F56" s="159" t="s">
        <v>13</v>
      </c>
      <c r="H56" s="159" t="s">
        <v>13</v>
      </c>
      <c r="J56" s="159" t="s">
        <v>13</v>
      </c>
    </row>
    <row r="57" spans="1:10">
      <c r="C57" s="163" t="s">
        <v>74</v>
      </c>
      <c r="D57" s="176"/>
      <c r="E57" s="176"/>
      <c r="F57" s="176"/>
      <c r="H57" s="176"/>
      <c r="J57" s="176"/>
    </row>
    <row r="58" spans="1:10" outlineLevel="1">
      <c r="C58" s="163" t="s">
        <v>75</v>
      </c>
      <c r="D58" s="163" t="s">
        <v>76</v>
      </c>
      <c r="E58" s="168"/>
      <c r="F58" s="163" t="s">
        <v>77</v>
      </c>
      <c r="H58" s="163" t="s">
        <v>77</v>
      </c>
      <c r="J58" s="163" t="s">
        <v>77</v>
      </c>
    </row>
    <row r="59" spans="1:10" s="177" customFormat="1" outlineLevel="1">
      <c r="A59" s="161" t="s">
        <v>78</v>
      </c>
      <c r="C59" s="178"/>
      <c r="D59" s="178"/>
      <c r="E59" s="179"/>
      <c r="F59" s="180"/>
      <c r="G59" s="181"/>
      <c r="H59" s="180"/>
      <c r="I59" s="181"/>
      <c r="J59" s="180"/>
    </row>
    <row r="60" spans="1:10" s="177" customFormat="1" outlineLevel="1">
      <c r="A60" s="161" t="s">
        <v>79</v>
      </c>
      <c r="C60" s="178"/>
      <c r="D60" s="178"/>
      <c r="E60" s="179"/>
      <c r="F60" s="180"/>
      <c r="G60" s="181"/>
      <c r="H60" s="180"/>
      <c r="I60" s="181"/>
      <c r="J60" s="180"/>
    </row>
    <row r="61" spans="1:10" s="177" customFormat="1" outlineLevel="1">
      <c r="A61" s="161" t="s">
        <v>80</v>
      </c>
      <c r="C61" s="178"/>
      <c r="D61" s="178"/>
      <c r="E61" s="179"/>
      <c r="F61" s="180"/>
      <c r="G61" s="181"/>
      <c r="H61" s="180"/>
      <c r="I61" s="181"/>
      <c r="J61" s="180"/>
    </row>
    <row r="62" spans="1:10" s="177" customFormat="1" outlineLevel="1">
      <c r="A62" s="161" t="s">
        <v>81</v>
      </c>
      <c r="C62" s="178"/>
      <c r="D62" s="178"/>
      <c r="E62" s="179"/>
      <c r="F62" s="180"/>
      <c r="G62" s="181"/>
      <c r="H62" s="180"/>
      <c r="I62" s="181"/>
      <c r="J62" s="180"/>
    </row>
    <row r="63" spans="1:10" s="177" customFormat="1" outlineLevel="1">
      <c r="A63" s="161" t="s">
        <v>82</v>
      </c>
      <c r="C63" s="178"/>
      <c r="D63" s="178"/>
      <c r="E63" s="179"/>
      <c r="F63" s="180"/>
      <c r="G63" s="181"/>
      <c r="H63" s="180"/>
      <c r="I63" s="181"/>
      <c r="J63" s="180"/>
    </row>
    <row r="64" spans="1:10">
      <c r="E64" s="168"/>
      <c r="F64" s="176"/>
      <c r="H64" s="176"/>
      <c r="J64" s="176"/>
    </row>
    <row r="65" spans="1:11" s="145" customFormat="1">
      <c r="A65" s="142" t="s">
        <v>83</v>
      </c>
      <c r="B65" s="143"/>
      <c r="C65" s="143" t="str">
        <f>"Axiom Query - " &amp; A65</f>
        <v>Axiom Query - [AQ1]</v>
      </c>
      <c r="D65" s="143"/>
      <c r="E65" s="144"/>
      <c r="F65" s="143"/>
      <c r="G65" s="143"/>
      <c r="H65" s="143"/>
      <c r="I65" s="143"/>
      <c r="J65" s="143"/>
      <c r="K65" s="143"/>
    </row>
    <row r="66" spans="1:11">
      <c r="A66" s="182" t="s">
        <v>84</v>
      </c>
      <c r="B66" s="183"/>
      <c r="C66" s="183" t="s">
        <v>85</v>
      </c>
      <c r="D66" s="183"/>
      <c r="E66" s="168"/>
      <c r="F66" s="159"/>
      <c r="G66" s="183"/>
      <c r="H66" s="159"/>
      <c r="I66" s="183"/>
      <c r="J66" s="187" t="s">
        <v>528</v>
      </c>
      <c r="K66" s="183"/>
    </row>
    <row r="67" spans="1:11">
      <c r="A67" s="182" t="s">
        <v>86</v>
      </c>
      <c r="B67" s="183"/>
      <c r="C67" s="184" t="s">
        <v>87</v>
      </c>
      <c r="D67" s="184"/>
      <c r="E67" s="185"/>
      <c r="F67" s="159" t="s">
        <v>13</v>
      </c>
      <c r="H67" s="159" t="s">
        <v>13</v>
      </c>
      <c r="J67" s="159" t="s">
        <v>63</v>
      </c>
      <c r="K67" s="183"/>
    </row>
    <row r="68" spans="1:11">
      <c r="A68" s="182"/>
      <c r="B68" s="183"/>
      <c r="C68" s="186" t="s">
        <v>88</v>
      </c>
      <c r="D68" s="184"/>
      <c r="E68" s="185"/>
      <c r="F68" s="183"/>
      <c r="G68" s="183"/>
      <c r="H68" s="183"/>
      <c r="I68" s="183"/>
      <c r="J68" s="183"/>
      <c r="K68" s="183"/>
    </row>
    <row r="69" spans="1:11" outlineLevel="1">
      <c r="A69" s="182" t="s">
        <v>89</v>
      </c>
      <c r="B69" s="183"/>
      <c r="C69" s="184" t="s">
        <v>90</v>
      </c>
      <c r="D69" s="184"/>
      <c r="E69" s="185"/>
      <c r="F69" s="187"/>
      <c r="G69" s="183"/>
      <c r="H69" s="187"/>
      <c r="I69" s="183"/>
      <c r="J69" s="187" t="str">
        <f>Variables!$I$41</f>
        <v>ACT2020</v>
      </c>
      <c r="K69" s="183"/>
    </row>
    <row r="70" spans="1:11" outlineLevel="1">
      <c r="A70" s="182" t="s">
        <v>91</v>
      </c>
      <c r="B70" s="183"/>
      <c r="C70" s="188" t="s">
        <v>92</v>
      </c>
      <c r="D70" s="188"/>
      <c r="E70" s="185"/>
      <c r="F70" s="159"/>
      <c r="G70" s="183"/>
      <c r="H70" s="159"/>
      <c r="I70" s="183"/>
      <c r="J70" s="159" t="s">
        <v>264</v>
      </c>
      <c r="K70" s="183"/>
    </row>
    <row r="71" spans="1:11" outlineLevel="1">
      <c r="A71" s="182" t="s">
        <v>93</v>
      </c>
      <c r="B71" s="183"/>
      <c r="C71" s="188" t="s">
        <v>94</v>
      </c>
      <c r="D71" s="188"/>
      <c r="E71" s="185"/>
      <c r="F71" s="187" t="str">
        <f>IF(F70="","",F70)</f>
        <v/>
      </c>
      <c r="G71" s="183"/>
      <c r="H71" s="187" t="str">
        <f>IF(H70="","",H70)</f>
        <v/>
      </c>
      <c r="I71" s="183"/>
      <c r="J71" s="187" t="str">
        <f>IF(J70="","",J70)</f>
        <v>ACCT.FSDetail</v>
      </c>
      <c r="K71" s="183"/>
    </row>
    <row r="72" spans="1:11" outlineLevel="1">
      <c r="A72" s="182" t="s">
        <v>95</v>
      </c>
      <c r="B72" s="183"/>
      <c r="C72" s="188" t="s">
        <v>96</v>
      </c>
      <c r="D72" s="188"/>
      <c r="E72" s="185"/>
      <c r="F72" s="159"/>
      <c r="G72" s="183"/>
      <c r="H72" s="159"/>
      <c r="I72" s="183"/>
      <c r="J72" s="159"/>
      <c r="K72" s="183"/>
    </row>
    <row r="73" spans="1:11" outlineLevel="1">
      <c r="A73" s="182"/>
      <c r="B73" s="183"/>
      <c r="C73" s="186" t="s">
        <v>505</v>
      </c>
      <c r="D73" s="188"/>
      <c r="E73" s="185"/>
      <c r="F73" s="183"/>
      <c r="G73" s="183"/>
      <c r="H73" s="183"/>
      <c r="I73" s="183"/>
      <c r="J73" s="183"/>
      <c r="K73" s="183"/>
    </row>
    <row r="74" spans="1:11" s="166" customFormat="1" ht="30.6" outlineLevel="2">
      <c r="A74" s="189" t="s">
        <v>97</v>
      </c>
      <c r="B74" s="190"/>
      <c r="C74" s="188" t="s">
        <v>98</v>
      </c>
      <c r="D74" s="188"/>
      <c r="E74" s="191"/>
      <c r="F74" s="192"/>
      <c r="G74" s="193"/>
      <c r="H74" s="192"/>
      <c r="I74" s="193"/>
      <c r="J74" s="192" t="str">
        <f>Report!G15</f>
        <v>ACCT.Statement.STATEMENT IN ('HoursJC', 'Hours', 'IS')</v>
      </c>
      <c r="K74" s="194"/>
    </row>
    <row r="75" spans="1:11" outlineLevel="2">
      <c r="A75" s="182" t="s">
        <v>99</v>
      </c>
      <c r="B75" s="183"/>
      <c r="C75" s="188" t="s">
        <v>100</v>
      </c>
      <c r="D75" s="188"/>
      <c r="E75" s="185"/>
      <c r="F75" s="192"/>
      <c r="G75" s="183"/>
      <c r="H75" s="192"/>
      <c r="I75" s="183"/>
      <c r="J75" s="192"/>
      <c r="K75" s="183"/>
    </row>
    <row r="76" spans="1:11" outlineLevel="2">
      <c r="A76" s="182" t="s">
        <v>101</v>
      </c>
      <c r="B76" s="183"/>
      <c r="C76" s="188" t="s">
        <v>102</v>
      </c>
      <c r="D76" s="188"/>
      <c r="E76" s="185"/>
      <c r="F76" s="192"/>
      <c r="G76" s="183"/>
      <c r="H76" s="192"/>
      <c r="I76" s="183"/>
      <c r="J76" s="192"/>
      <c r="K76" s="183"/>
    </row>
    <row r="77" spans="1:11" outlineLevel="2">
      <c r="A77" s="182" t="s">
        <v>103</v>
      </c>
      <c r="B77" s="183"/>
      <c r="C77" s="188" t="s">
        <v>104</v>
      </c>
      <c r="D77" s="188"/>
      <c r="E77" s="185"/>
      <c r="F77" s="192"/>
      <c r="G77" s="183"/>
      <c r="H77" s="192"/>
      <c r="I77" s="183"/>
      <c r="J77" s="192"/>
      <c r="K77" s="183"/>
    </row>
    <row r="78" spans="1:11" outlineLevel="1">
      <c r="A78" s="182" t="s">
        <v>105</v>
      </c>
      <c r="B78" s="183"/>
      <c r="C78" s="183" t="s">
        <v>106</v>
      </c>
      <c r="D78" s="183"/>
      <c r="E78" s="185"/>
      <c r="F78" s="159" t="s">
        <v>13</v>
      </c>
      <c r="H78" s="159" t="s">
        <v>13</v>
      </c>
      <c r="J78" s="159" t="s">
        <v>13</v>
      </c>
      <c r="K78" s="183"/>
    </row>
    <row r="79" spans="1:11" outlineLevel="1">
      <c r="A79" s="182" t="s">
        <v>107</v>
      </c>
      <c r="B79" s="183"/>
      <c r="C79" s="183" t="s">
        <v>108</v>
      </c>
      <c r="D79" s="188"/>
      <c r="E79" s="183"/>
      <c r="F79" s="159"/>
      <c r="G79" s="183"/>
      <c r="H79" s="159"/>
      <c r="I79" s="183"/>
      <c r="J79" s="159"/>
      <c r="K79" s="183"/>
    </row>
    <row r="80" spans="1:11" outlineLevel="1">
      <c r="A80" s="182" t="s">
        <v>109</v>
      </c>
      <c r="B80" s="183"/>
      <c r="C80" s="183" t="s">
        <v>110</v>
      </c>
      <c r="D80" s="188"/>
      <c r="E80" s="183"/>
      <c r="F80" s="159"/>
      <c r="G80" s="183"/>
      <c r="H80" s="159"/>
      <c r="I80" s="183"/>
      <c r="J80" s="159"/>
      <c r="K80" s="183"/>
    </row>
    <row r="81" spans="1:11" outlineLevel="1">
      <c r="A81" s="182" t="s">
        <v>506</v>
      </c>
      <c r="B81" s="183"/>
      <c r="C81" s="183" t="s">
        <v>507</v>
      </c>
      <c r="D81" s="188"/>
      <c r="E81" s="183"/>
      <c r="F81" s="159"/>
      <c r="G81" s="183"/>
      <c r="H81" s="159"/>
      <c r="I81" s="183"/>
      <c r="J81" s="159"/>
      <c r="K81" s="183"/>
    </row>
    <row r="82" spans="1:11">
      <c r="A82" s="182"/>
      <c r="B82" s="183"/>
      <c r="C82" s="186" t="s">
        <v>111</v>
      </c>
      <c r="D82" s="188"/>
      <c r="E82" s="183"/>
      <c r="F82" s="183"/>
      <c r="G82" s="183"/>
      <c r="H82" s="183"/>
      <c r="I82" s="183"/>
      <c r="J82" s="183"/>
      <c r="K82" s="183"/>
    </row>
    <row r="83" spans="1:11" outlineLevel="1">
      <c r="A83" s="182" t="s">
        <v>112</v>
      </c>
      <c r="B83" s="183"/>
      <c r="C83" s="188" t="s">
        <v>113</v>
      </c>
      <c r="D83" s="183"/>
      <c r="E83" s="185"/>
      <c r="F83" s="159" t="s">
        <v>114</v>
      </c>
      <c r="H83" s="159" t="s">
        <v>114</v>
      </c>
      <c r="J83" s="159" t="s">
        <v>114</v>
      </c>
      <c r="K83" s="183"/>
    </row>
    <row r="84" spans="1:11" outlineLevel="1">
      <c r="A84" s="182" t="s">
        <v>115</v>
      </c>
      <c r="B84" s="183"/>
      <c r="C84" s="188" t="s">
        <v>116</v>
      </c>
      <c r="D84" s="183"/>
      <c r="E84" s="185"/>
      <c r="F84" s="159" t="s">
        <v>13</v>
      </c>
      <c r="H84" s="159" t="s">
        <v>13</v>
      </c>
      <c r="J84" s="159" t="s">
        <v>13</v>
      </c>
      <c r="K84" s="183"/>
    </row>
    <row r="85" spans="1:11" outlineLevel="1">
      <c r="A85" s="182" t="s">
        <v>117</v>
      </c>
      <c r="B85" s="183"/>
      <c r="C85" s="188" t="s">
        <v>118</v>
      </c>
      <c r="D85" s="183"/>
      <c r="E85" s="185"/>
      <c r="F85" s="159" t="s">
        <v>13</v>
      </c>
      <c r="H85" s="159" t="s">
        <v>13</v>
      </c>
      <c r="J85" s="159" t="s">
        <v>13</v>
      </c>
      <c r="K85" s="183"/>
    </row>
    <row r="86" spans="1:11" outlineLevel="1">
      <c r="A86" s="182" t="s">
        <v>119</v>
      </c>
      <c r="B86" s="183"/>
      <c r="C86" s="188" t="s">
        <v>120</v>
      </c>
      <c r="D86" s="183"/>
      <c r="E86" s="185"/>
      <c r="F86" s="159" t="s">
        <v>63</v>
      </c>
      <c r="H86" s="159" t="s">
        <v>63</v>
      </c>
      <c r="J86" s="159" t="s">
        <v>63</v>
      </c>
      <c r="K86" s="183"/>
    </row>
    <row r="87" spans="1:11" s="183" customFormat="1">
      <c r="A87" s="182"/>
      <c r="C87" s="186" t="s">
        <v>121</v>
      </c>
      <c r="D87" s="195"/>
    </row>
    <row r="88" spans="1:11" s="183" customFormat="1" outlineLevel="1">
      <c r="A88" s="182"/>
      <c r="C88" s="196" t="s">
        <v>122</v>
      </c>
      <c r="D88" s="195"/>
    </row>
    <row r="89" spans="1:11" outlineLevel="2">
      <c r="A89" s="182" t="s">
        <v>123</v>
      </c>
      <c r="B89" s="183"/>
      <c r="C89" s="197" t="s">
        <v>124</v>
      </c>
      <c r="D89" s="188"/>
      <c r="E89" s="183"/>
      <c r="F89" s="174" t="s">
        <v>125</v>
      </c>
      <c r="G89" s="198"/>
      <c r="H89" s="174" t="s">
        <v>125</v>
      </c>
      <c r="I89" s="198"/>
      <c r="J89" s="174" t="s">
        <v>125</v>
      </c>
      <c r="K89" s="198"/>
    </row>
    <row r="90" spans="1:11" outlineLevel="2">
      <c r="A90" s="182" t="s">
        <v>126</v>
      </c>
      <c r="B90" s="183"/>
      <c r="C90" s="197" t="s">
        <v>127</v>
      </c>
      <c r="D90" s="188"/>
      <c r="E90" s="183"/>
      <c r="F90" s="187" t="s">
        <v>128</v>
      </c>
      <c r="G90" s="183"/>
      <c r="H90" s="187" t="s">
        <v>128</v>
      </c>
      <c r="I90" s="183"/>
      <c r="J90" s="187" t="s">
        <v>128</v>
      </c>
      <c r="K90" s="183"/>
    </row>
    <row r="91" spans="1:11" outlineLevel="2">
      <c r="A91" s="182" t="s">
        <v>129</v>
      </c>
      <c r="B91" s="183"/>
      <c r="C91" s="197" t="s">
        <v>130</v>
      </c>
      <c r="D91" s="188"/>
      <c r="E91" s="183"/>
      <c r="F91" s="159"/>
      <c r="G91" s="183"/>
      <c r="H91" s="159"/>
      <c r="I91" s="183"/>
      <c r="J91" s="159"/>
      <c r="K91" s="183"/>
    </row>
    <row r="92" spans="1:11" outlineLevel="1">
      <c r="A92" s="182"/>
      <c r="B92" s="183"/>
      <c r="C92" s="196" t="s">
        <v>131</v>
      </c>
      <c r="D92" s="188"/>
      <c r="E92" s="183"/>
      <c r="F92" s="183"/>
      <c r="G92" s="183"/>
      <c r="H92" s="183"/>
      <c r="I92" s="183"/>
      <c r="J92" s="183"/>
      <c r="K92" s="183"/>
    </row>
    <row r="93" spans="1:11" s="140" customFormat="1" outlineLevel="2">
      <c r="A93" s="146" t="s">
        <v>132</v>
      </c>
      <c r="B93" s="147"/>
      <c r="C93" s="197" t="s">
        <v>133</v>
      </c>
      <c r="D93" s="149"/>
      <c r="E93" s="147"/>
      <c r="F93" s="141" t="s">
        <v>134</v>
      </c>
      <c r="G93" s="152"/>
      <c r="H93" s="141" t="s">
        <v>134</v>
      </c>
      <c r="I93" s="152"/>
      <c r="J93" s="141" t="s">
        <v>134</v>
      </c>
    </row>
    <row r="94" spans="1:11" s="147" customFormat="1" outlineLevel="2">
      <c r="A94" s="146" t="s">
        <v>30</v>
      </c>
      <c r="C94" s="153" t="s">
        <v>135</v>
      </c>
      <c r="D94" s="153"/>
      <c r="E94" s="153"/>
      <c r="F94" s="154"/>
      <c r="H94" s="154"/>
      <c r="J94" s="154"/>
    </row>
    <row r="95" spans="1:11" s="140" customFormat="1" outlineLevel="2">
      <c r="A95" s="146" t="s">
        <v>136</v>
      </c>
      <c r="B95" s="147"/>
      <c r="C95" s="197" t="s">
        <v>137</v>
      </c>
      <c r="D95" s="149"/>
      <c r="E95" s="147"/>
      <c r="F95" s="148"/>
      <c r="G95" s="147"/>
      <c r="H95" s="148"/>
      <c r="I95" s="147"/>
      <c r="J95" s="148"/>
    </row>
    <row r="96" spans="1:11" s="147" customFormat="1" outlineLevel="2">
      <c r="A96" s="146" t="s">
        <v>30</v>
      </c>
      <c r="C96" s="153" t="s">
        <v>138</v>
      </c>
      <c r="D96" s="153"/>
      <c r="E96" s="153"/>
      <c r="F96" s="154"/>
      <c r="H96" s="154"/>
      <c r="J96" s="154"/>
    </row>
    <row r="97" spans="1:11" s="147" customFormat="1" outlineLevel="2">
      <c r="A97" s="146" t="s">
        <v>30</v>
      </c>
      <c r="C97" s="197" t="s">
        <v>139</v>
      </c>
      <c r="D97" s="153"/>
      <c r="E97" s="153"/>
      <c r="F97" s="154"/>
      <c r="H97" s="154"/>
      <c r="J97" s="154"/>
    </row>
    <row r="98" spans="1:11" s="140" customFormat="1" outlineLevel="2">
      <c r="A98" s="146" t="s">
        <v>140</v>
      </c>
      <c r="B98" s="147"/>
      <c r="C98" s="199" t="s">
        <v>141</v>
      </c>
      <c r="D98" s="149"/>
      <c r="E98" s="147"/>
      <c r="F98" s="1"/>
      <c r="G98" s="147"/>
      <c r="H98" s="1"/>
      <c r="I98" s="147"/>
      <c r="J98" s="1"/>
    </row>
    <row r="99" spans="1:11" s="140" customFormat="1" outlineLevel="2">
      <c r="A99" s="146" t="s">
        <v>142</v>
      </c>
      <c r="B99" s="147"/>
      <c r="C99" s="199" t="s">
        <v>143</v>
      </c>
      <c r="D99" s="149"/>
      <c r="E99" s="147"/>
      <c r="F99" s="1"/>
      <c r="G99" s="147"/>
      <c r="H99" s="1"/>
      <c r="I99" s="147"/>
      <c r="J99" s="1"/>
    </row>
    <row r="100" spans="1:11" s="140" customFormat="1" outlineLevel="2">
      <c r="A100" s="146" t="s">
        <v>144</v>
      </c>
      <c r="B100" s="147"/>
      <c r="C100" s="199" t="s">
        <v>145</v>
      </c>
      <c r="D100" s="149"/>
      <c r="E100" s="147"/>
      <c r="F100" s="1"/>
      <c r="G100" s="147"/>
      <c r="H100" s="1"/>
      <c r="I100" s="147"/>
      <c r="J100" s="1"/>
    </row>
    <row r="101" spans="1:11" s="140" customFormat="1" outlineLevel="2">
      <c r="A101" s="146" t="s">
        <v>146</v>
      </c>
      <c r="B101" s="147"/>
      <c r="C101" s="199" t="s">
        <v>147</v>
      </c>
      <c r="D101" s="149"/>
      <c r="E101" s="147"/>
      <c r="F101" s="1"/>
      <c r="G101" s="147"/>
      <c r="H101" s="1"/>
      <c r="I101" s="147"/>
      <c r="J101" s="1"/>
    </row>
    <row r="102" spans="1:11" s="147" customFormat="1" outlineLevel="2">
      <c r="A102" s="146" t="s">
        <v>30</v>
      </c>
      <c r="C102" s="150"/>
      <c r="D102" s="150"/>
    </row>
    <row r="103" spans="1:11" s="140" customFormat="1" outlineLevel="2">
      <c r="A103" s="146" t="s">
        <v>148</v>
      </c>
      <c r="B103" s="147"/>
      <c r="C103" s="151" t="s">
        <v>149</v>
      </c>
      <c r="D103" s="149"/>
      <c r="E103" s="147"/>
      <c r="F103" s="148"/>
      <c r="G103" s="147"/>
      <c r="H103" s="148"/>
      <c r="I103" s="147"/>
      <c r="J103" s="148"/>
    </row>
    <row r="104" spans="1:11">
      <c r="A104" s="182"/>
      <c r="B104" s="183"/>
      <c r="C104" s="186" t="s">
        <v>150</v>
      </c>
      <c r="D104" s="188"/>
      <c r="E104" s="183"/>
      <c r="F104" s="183"/>
      <c r="G104" s="183"/>
      <c r="H104" s="183"/>
      <c r="I104" s="183"/>
      <c r="J104" s="183"/>
      <c r="K104" s="183"/>
    </row>
    <row r="105" spans="1:11" outlineLevel="1">
      <c r="A105" s="182"/>
      <c r="B105" s="183"/>
      <c r="C105" s="184" t="s">
        <v>151</v>
      </c>
      <c r="D105" s="188"/>
      <c r="E105" s="183"/>
      <c r="F105" s="183"/>
      <c r="G105" s="183"/>
      <c r="H105" s="183"/>
      <c r="I105" s="183"/>
      <c r="J105" s="183"/>
      <c r="K105" s="183"/>
    </row>
    <row r="106" spans="1:11" outlineLevel="1">
      <c r="A106" s="182" t="s">
        <v>152</v>
      </c>
      <c r="B106" s="183"/>
      <c r="C106" s="188" t="s">
        <v>153</v>
      </c>
      <c r="D106" s="188"/>
      <c r="E106" s="183"/>
      <c r="F106" s="174" t="s">
        <v>30</v>
      </c>
      <c r="G106" s="198"/>
      <c r="H106" s="174" t="s">
        <v>30</v>
      </c>
      <c r="I106" s="198"/>
      <c r="J106" s="174" t="s">
        <v>30</v>
      </c>
      <c r="K106" s="198"/>
    </row>
    <row r="107" spans="1:11" outlineLevel="1">
      <c r="A107" s="182" t="s">
        <v>154</v>
      </c>
      <c r="B107" s="183"/>
      <c r="C107" s="188" t="s">
        <v>155</v>
      </c>
      <c r="D107" s="188"/>
      <c r="E107" s="183"/>
      <c r="F107" s="174" t="s">
        <v>30</v>
      </c>
      <c r="G107" s="183"/>
      <c r="H107" s="174" t="s">
        <v>30</v>
      </c>
      <c r="I107" s="183"/>
      <c r="J107" s="174" t="s">
        <v>30</v>
      </c>
      <c r="K107" s="183"/>
    </row>
    <row r="108" spans="1:11" s="183" customFormat="1" outlineLevel="1">
      <c r="A108" s="182"/>
      <c r="C108" s="184" t="s">
        <v>156</v>
      </c>
      <c r="D108" s="195"/>
    </row>
    <row r="109" spans="1:11" outlineLevel="1">
      <c r="A109" s="182" t="s">
        <v>157</v>
      </c>
      <c r="B109" s="183"/>
      <c r="C109" s="188" t="s">
        <v>158</v>
      </c>
      <c r="D109" s="188"/>
      <c r="E109" s="183"/>
      <c r="F109" s="174" t="s">
        <v>30</v>
      </c>
      <c r="G109" s="198"/>
      <c r="H109" s="174" t="s">
        <v>30</v>
      </c>
      <c r="I109" s="198"/>
      <c r="J109" s="174" t="s">
        <v>30</v>
      </c>
      <c r="K109" s="198"/>
    </row>
    <row r="110" spans="1:11" s="183" customFormat="1">
      <c r="A110" s="182"/>
      <c r="C110" s="186" t="s">
        <v>159</v>
      </c>
      <c r="D110" s="195"/>
    </row>
    <row r="111" spans="1:11" outlineLevel="1">
      <c r="A111" s="182" t="s">
        <v>160</v>
      </c>
      <c r="B111" s="183"/>
      <c r="C111" s="200" t="s">
        <v>161</v>
      </c>
      <c r="D111" s="183"/>
      <c r="E111" s="185"/>
      <c r="F111" s="159" t="s">
        <v>63</v>
      </c>
      <c r="H111" s="159" t="s">
        <v>63</v>
      </c>
      <c r="J111" s="159" t="s">
        <v>63</v>
      </c>
      <c r="K111" s="183"/>
    </row>
    <row r="112" spans="1:11" outlineLevel="1">
      <c r="A112" s="182" t="s">
        <v>162</v>
      </c>
      <c r="B112" s="183"/>
      <c r="C112" s="200" t="s">
        <v>163</v>
      </c>
      <c r="D112" s="183"/>
      <c r="E112" s="185"/>
      <c r="F112" s="159" t="s">
        <v>63</v>
      </c>
      <c r="H112" s="159" t="s">
        <v>63</v>
      </c>
      <c r="J112" s="159" t="s">
        <v>63</v>
      </c>
      <c r="K112" s="183"/>
    </row>
    <row r="113" spans="1:11" outlineLevel="1">
      <c r="A113" s="182" t="s">
        <v>164</v>
      </c>
      <c r="B113" s="183"/>
      <c r="C113" s="200" t="s">
        <v>165</v>
      </c>
      <c r="D113" s="183"/>
      <c r="E113" s="185"/>
      <c r="F113" s="159" t="s">
        <v>13</v>
      </c>
      <c r="H113" s="159" t="s">
        <v>13</v>
      </c>
      <c r="J113" s="159" t="s">
        <v>13</v>
      </c>
      <c r="K113" s="183"/>
    </row>
    <row r="114" spans="1:11" outlineLevel="1">
      <c r="A114" s="182" t="s">
        <v>166</v>
      </c>
      <c r="B114" s="183"/>
      <c r="C114" s="200" t="s">
        <v>167</v>
      </c>
      <c r="D114" s="183"/>
      <c r="E114" s="185"/>
      <c r="F114" s="159" t="s">
        <v>13</v>
      </c>
      <c r="H114" s="159" t="s">
        <v>13</v>
      </c>
      <c r="J114" s="159" t="s">
        <v>13</v>
      </c>
      <c r="K114" s="183"/>
    </row>
    <row r="115" spans="1:11" outlineLevel="1">
      <c r="A115" s="182" t="s">
        <v>168</v>
      </c>
      <c r="B115" s="183"/>
      <c r="C115" s="200" t="s">
        <v>169</v>
      </c>
      <c r="D115" s="183"/>
      <c r="E115" s="185"/>
      <c r="F115" s="159" t="s">
        <v>13</v>
      </c>
      <c r="H115" s="159" t="s">
        <v>13</v>
      </c>
      <c r="J115" s="159" t="s">
        <v>13</v>
      </c>
      <c r="K115" s="183"/>
    </row>
    <row r="116" spans="1:11" outlineLevel="1">
      <c r="A116" s="182" t="s">
        <v>508</v>
      </c>
      <c r="B116" s="183"/>
      <c r="C116" s="200" t="s">
        <v>509</v>
      </c>
      <c r="D116" s="183"/>
      <c r="E116" s="185"/>
      <c r="F116" s="159"/>
      <c r="H116" s="159"/>
      <c r="J116" s="159"/>
      <c r="K116" s="183"/>
    </row>
    <row r="117" spans="1:11" outlineLevel="1">
      <c r="A117" s="182" t="s">
        <v>510</v>
      </c>
      <c r="B117" s="183"/>
      <c r="C117" s="200" t="s">
        <v>511</v>
      </c>
      <c r="D117" s="183"/>
      <c r="E117" s="185"/>
      <c r="F117" s="159"/>
      <c r="H117" s="159"/>
      <c r="J117" s="159"/>
      <c r="K117" s="183"/>
    </row>
    <row r="118" spans="1:11" outlineLevel="1">
      <c r="A118" s="182" t="s">
        <v>512</v>
      </c>
      <c r="B118" s="183"/>
      <c r="C118" s="200" t="s">
        <v>513</v>
      </c>
      <c r="D118" s="183"/>
      <c r="E118" s="185"/>
      <c r="F118" s="187"/>
      <c r="H118" s="187"/>
      <c r="J118" s="187"/>
      <c r="K118" s="183"/>
    </row>
    <row r="119" spans="1:11" outlineLevel="1">
      <c r="A119" s="182"/>
      <c r="B119" s="183"/>
      <c r="C119" s="200"/>
      <c r="D119" s="183"/>
      <c r="E119" s="185"/>
      <c r="F119" s="183"/>
    </row>
    <row r="120" spans="1:11" outlineLevel="1">
      <c r="A120" s="182" t="s">
        <v>170</v>
      </c>
      <c r="B120" s="183"/>
      <c r="C120" s="200" t="s">
        <v>171</v>
      </c>
      <c r="D120" s="188"/>
      <c r="E120" s="183"/>
      <c r="F120" s="159" t="s">
        <v>63</v>
      </c>
      <c r="H120" s="159" t="s">
        <v>63</v>
      </c>
      <c r="J120" s="159" t="s">
        <v>13</v>
      </c>
      <c r="K120" s="183"/>
    </row>
    <row r="121" spans="1:11" s="183" customFormat="1" outlineLevel="1">
      <c r="A121" s="182" t="s">
        <v>30</v>
      </c>
      <c r="C121" s="201" t="s">
        <v>135</v>
      </c>
      <c r="D121" s="201"/>
      <c r="E121" s="201"/>
      <c r="F121" s="202"/>
      <c r="H121" s="202"/>
      <c r="J121" s="202"/>
    </row>
    <row r="122" spans="1:11" outlineLevel="1">
      <c r="A122" s="182" t="s">
        <v>172</v>
      </c>
      <c r="B122" s="183"/>
      <c r="C122" s="188" t="s">
        <v>173</v>
      </c>
      <c r="D122" s="188"/>
      <c r="E122" s="183"/>
      <c r="F122" s="159" t="s">
        <v>63</v>
      </c>
      <c r="H122" s="159" t="s">
        <v>63</v>
      </c>
      <c r="J122" s="159" t="s">
        <v>63</v>
      </c>
      <c r="K122" s="183"/>
    </row>
    <row r="123" spans="1:11" outlineLevel="1">
      <c r="A123" s="182" t="s">
        <v>174</v>
      </c>
      <c r="B123" s="183"/>
      <c r="C123" s="188" t="s">
        <v>175</v>
      </c>
      <c r="D123" s="188"/>
      <c r="E123" s="183"/>
      <c r="F123" s="159" t="s">
        <v>63</v>
      </c>
      <c r="H123" s="159" t="s">
        <v>63</v>
      </c>
      <c r="J123" s="159" t="s">
        <v>63</v>
      </c>
      <c r="K123" s="183"/>
    </row>
    <row r="124" spans="1:11" outlineLevel="1">
      <c r="A124" s="182" t="s">
        <v>176</v>
      </c>
      <c r="B124" s="183"/>
      <c r="C124" s="188" t="s">
        <v>177</v>
      </c>
      <c r="D124" s="188"/>
      <c r="E124" s="183"/>
      <c r="F124" s="159" t="s">
        <v>63</v>
      </c>
      <c r="H124" s="159" t="s">
        <v>63</v>
      </c>
      <c r="J124" s="159" t="s">
        <v>13</v>
      </c>
      <c r="K124" s="183"/>
    </row>
    <row r="125" spans="1:11" s="183" customFormat="1">
      <c r="A125" s="182" t="s">
        <v>30</v>
      </c>
      <c r="C125" s="186" t="s">
        <v>178</v>
      </c>
      <c r="D125" s="195"/>
    </row>
    <row r="126" spans="1:11" outlineLevel="1">
      <c r="A126" s="182" t="s">
        <v>179</v>
      </c>
      <c r="B126" s="183"/>
      <c r="C126" s="183" t="s">
        <v>180</v>
      </c>
      <c r="D126" s="183"/>
      <c r="E126" s="185"/>
      <c r="F126" s="180"/>
      <c r="H126" s="180"/>
      <c r="J126" s="180"/>
      <c r="K126" s="183"/>
    </row>
    <row r="127" spans="1:11" outlineLevel="1">
      <c r="A127" s="182" t="s">
        <v>181</v>
      </c>
      <c r="B127" s="183"/>
      <c r="C127" s="183" t="s">
        <v>182</v>
      </c>
      <c r="D127" s="183"/>
      <c r="E127" s="185"/>
      <c r="F127" s="180"/>
      <c r="H127" s="180"/>
      <c r="J127" s="180"/>
      <c r="K127" s="183"/>
    </row>
    <row r="128" spans="1:11" outlineLevel="1">
      <c r="A128" s="182" t="s">
        <v>183</v>
      </c>
      <c r="B128" s="183"/>
      <c r="C128" s="183" t="s">
        <v>184</v>
      </c>
      <c r="D128" s="183"/>
      <c r="E128" s="185"/>
      <c r="F128" s="180"/>
      <c r="H128" s="180"/>
      <c r="J128" s="180"/>
      <c r="K128" s="183"/>
    </row>
    <row r="130" spans="1:11" s="145" customFormat="1">
      <c r="A130" s="142" t="s">
        <v>185</v>
      </c>
      <c r="B130" s="143"/>
      <c r="C130" s="143" t="str">
        <f>"Axiom Query - " &amp; A130</f>
        <v>Axiom Query - [AQ2]</v>
      </c>
      <c r="D130" s="143"/>
      <c r="E130" s="144"/>
      <c r="F130" s="143"/>
      <c r="G130" s="143"/>
      <c r="H130" s="143"/>
      <c r="I130" s="143"/>
      <c r="J130" s="143"/>
      <c r="K130" s="143"/>
    </row>
    <row r="131" spans="1:11">
      <c r="A131" s="182" t="s">
        <v>84</v>
      </c>
      <c r="B131" s="183"/>
      <c r="C131" s="183" t="s">
        <v>85</v>
      </c>
      <c r="D131" s="183"/>
      <c r="E131" s="168"/>
      <c r="F131" s="159"/>
      <c r="G131" s="183"/>
      <c r="H131" s="159"/>
      <c r="I131" s="183"/>
      <c r="J131" s="159"/>
      <c r="K131" s="183"/>
    </row>
    <row r="132" spans="1:11">
      <c r="A132" s="182" t="s">
        <v>86</v>
      </c>
      <c r="B132" s="183"/>
      <c r="C132" s="184" t="s">
        <v>87</v>
      </c>
      <c r="D132" s="184"/>
      <c r="E132" s="185"/>
      <c r="F132" s="159" t="s">
        <v>13</v>
      </c>
      <c r="H132" s="159" t="s">
        <v>13</v>
      </c>
      <c r="J132" s="159" t="s">
        <v>13</v>
      </c>
      <c r="K132" s="183"/>
    </row>
    <row r="133" spans="1:11">
      <c r="A133" s="182"/>
      <c r="B133" s="183"/>
      <c r="C133" s="186" t="s">
        <v>88</v>
      </c>
      <c r="D133" s="184"/>
      <c r="E133" s="185"/>
      <c r="F133" s="183"/>
      <c r="G133" s="183"/>
      <c r="H133" s="183"/>
      <c r="I133" s="183"/>
      <c r="J133" s="183"/>
      <c r="K133" s="183"/>
    </row>
    <row r="134" spans="1:11" outlineLevel="1">
      <c r="A134" s="182" t="s">
        <v>89</v>
      </c>
      <c r="B134" s="183"/>
      <c r="C134" s="184" t="s">
        <v>90</v>
      </c>
      <c r="D134" s="184"/>
      <c r="E134" s="185"/>
      <c r="F134" s="187"/>
      <c r="G134" s="183"/>
      <c r="H134" s="187"/>
      <c r="I134" s="183"/>
      <c r="J134" s="187"/>
      <c r="K134" s="183"/>
    </row>
    <row r="135" spans="1:11" outlineLevel="1">
      <c r="A135" s="182" t="s">
        <v>91</v>
      </c>
      <c r="B135" s="183"/>
      <c r="C135" s="188" t="s">
        <v>92</v>
      </c>
      <c r="D135" s="188"/>
      <c r="E135" s="185"/>
      <c r="F135" s="159"/>
      <c r="G135" s="183"/>
      <c r="H135" s="159"/>
      <c r="I135" s="183"/>
      <c r="J135" s="159"/>
      <c r="K135" s="183"/>
    </row>
    <row r="136" spans="1:11" outlineLevel="1">
      <c r="A136" s="182" t="s">
        <v>93</v>
      </c>
      <c r="B136" s="183"/>
      <c r="C136" s="188" t="s">
        <v>94</v>
      </c>
      <c r="D136" s="188"/>
      <c r="E136" s="185"/>
      <c r="F136" s="187" t="str">
        <f>IF(F135="","",F135)</f>
        <v/>
      </c>
      <c r="G136" s="183"/>
      <c r="H136" s="187" t="str">
        <f>IF(H135="","",H135)</f>
        <v/>
      </c>
      <c r="I136" s="183"/>
      <c r="J136" s="187" t="str">
        <f>IF(J135="","",J135)</f>
        <v/>
      </c>
      <c r="K136" s="183"/>
    </row>
    <row r="137" spans="1:11" outlineLevel="1">
      <c r="A137" s="182" t="s">
        <v>95</v>
      </c>
      <c r="B137" s="183"/>
      <c r="C137" s="188" t="s">
        <v>96</v>
      </c>
      <c r="D137" s="188"/>
      <c r="E137" s="185"/>
      <c r="F137" s="159"/>
      <c r="G137" s="183"/>
      <c r="H137" s="159"/>
      <c r="I137" s="183"/>
      <c r="J137" s="159"/>
      <c r="K137" s="183"/>
    </row>
    <row r="138" spans="1:11" outlineLevel="1">
      <c r="A138" s="182"/>
      <c r="B138" s="183"/>
      <c r="C138" s="186" t="s">
        <v>505</v>
      </c>
      <c r="D138" s="188"/>
      <c r="E138" s="185"/>
      <c r="F138" s="183"/>
      <c r="G138" s="183"/>
      <c r="H138" s="183"/>
      <c r="I138" s="183"/>
      <c r="J138" s="183"/>
      <c r="K138" s="183"/>
    </row>
    <row r="139" spans="1:11" s="166" customFormat="1" outlineLevel="2">
      <c r="A139" s="189" t="s">
        <v>97</v>
      </c>
      <c r="B139" s="190"/>
      <c r="C139" s="188" t="s">
        <v>98</v>
      </c>
      <c r="D139" s="188"/>
      <c r="E139" s="191"/>
      <c r="F139" s="192"/>
      <c r="G139" s="193"/>
      <c r="H139" s="192"/>
      <c r="I139" s="193"/>
      <c r="J139" s="192"/>
      <c r="K139" s="194"/>
    </row>
    <row r="140" spans="1:11" outlineLevel="2">
      <c r="A140" s="182" t="s">
        <v>99</v>
      </c>
      <c r="B140" s="183"/>
      <c r="C140" s="188" t="s">
        <v>100</v>
      </c>
      <c r="D140" s="188"/>
      <c r="E140" s="185"/>
      <c r="F140" s="192"/>
      <c r="G140" s="183"/>
      <c r="H140" s="192"/>
      <c r="I140" s="183"/>
      <c r="J140" s="192"/>
      <c r="K140" s="183"/>
    </row>
    <row r="141" spans="1:11" outlineLevel="2">
      <c r="A141" s="182" t="s">
        <v>101</v>
      </c>
      <c r="B141" s="183"/>
      <c r="C141" s="188" t="s">
        <v>102</v>
      </c>
      <c r="D141" s="188"/>
      <c r="E141" s="185"/>
      <c r="F141" s="192"/>
      <c r="G141" s="183"/>
      <c r="H141" s="192"/>
      <c r="I141" s="183"/>
      <c r="J141" s="192"/>
      <c r="K141" s="183"/>
    </row>
    <row r="142" spans="1:11" outlineLevel="2">
      <c r="A142" s="182" t="s">
        <v>103</v>
      </c>
      <c r="B142" s="183"/>
      <c r="C142" s="188" t="s">
        <v>104</v>
      </c>
      <c r="D142" s="188"/>
      <c r="E142" s="185"/>
      <c r="F142" s="192"/>
      <c r="G142" s="183"/>
      <c r="H142" s="192"/>
      <c r="I142" s="183"/>
      <c r="J142" s="192"/>
      <c r="K142" s="183"/>
    </row>
    <row r="143" spans="1:11" outlineLevel="1">
      <c r="A143" s="182" t="s">
        <v>105</v>
      </c>
      <c r="B143" s="183"/>
      <c r="C143" s="183" t="s">
        <v>106</v>
      </c>
      <c r="D143" s="183"/>
      <c r="E143" s="185"/>
      <c r="F143" s="159" t="s">
        <v>13</v>
      </c>
      <c r="H143" s="159" t="s">
        <v>13</v>
      </c>
      <c r="J143" s="159" t="s">
        <v>13</v>
      </c>
      <c r="K143" s="183"/>
    </row>
    <row r="144" spans="1:11" outlineLevel="1">
      <c r="A144" s="182" t="s">
        <v>107</v>
      </c>
      <c r="B144" s="183"/>
      <c r="C144" s="183" t="s">
        <v>108</v>
      </c>
      <c r="D144" s="188"/>
      <c r="E144" s="183"/>
      <c r="F144" s="159"/>
      <c r="G144" s="183"/>
      <c r="H144" s="159"/>
      <c r="I144" s="183"/>
      <c r="J144" s="159"/>
      <c r="K144" s="183"/>
    </row>
    <row r="145" spans="1:11" outlineLevel="1">
      <c r="A145" s="182" t="s">
        <v>109</v>
      </c>
      <c r="B145" s="183"/>
      <c r="C145" s="183" t="s">
        <v>110</v>
      </c>
      <c r="D145" s="188"/>
      <c r="E145" s="183"/>
      <c r="F145" s="159"/>
      <c r="G145" s="183"/>
      <c r="H145" s="159"/>
      <c r="I145" s="183"/>
      <c r="J145" s="159"/>
      <c r="K145" s="183"/>
    </row>
    <row r="146" spans="1:11" outlineLevel="1">
      <c r="A146" s="182" t="s">
        <v>506</v>
      </c>
      <c r="B146" s="183"/>
      <c r="C146" s="183" t="s">
        <v>507</v>
      </c>
      <c r="D146" s="188"/>
      <c r="E146" s="183"/>
      <c r="F146" s="159"/>
      <c r="G146" s="183"/>
      <c r="H146" s="159"/>
      <c r="I146" s="183"/>
      <c r="J146" s="159"/>
      <c r="K146" s="183"/>
    </row>
    <row r="147" spans="1:11">
      <c r="A147" s="182"/>
      <c r="B147" s="183"/>
      <c r="C147" s="186" t="s">
        <v>111</v>
      </c>
      <c r="D147" s="188"/>
      <c r="E147" s="183"/>
      <c r="F147" s="183"/>
      <c r="G147" s="183"/>
      <c r="H147" s="183"/>
      <c r="I147" s="183"/>
      <c r="J147" s="183"/>
      <c r="K147" s="183"/>
    </row>
    <row r="148" spans="1:11" outlineLevel="1">
      <c r="A148" s="182" t="s">
        <v>112</v>
      </c>
      <c r="B148" s="183"/>
      <c r="C148" s="188" t="s">
        <v>113</v>
      </c>
      <c r="D148" s="183"/>
      <c r="E148" s="185"/>
      <c r="F148" s="159" t="s">
        <v>114</v>
      </c>
      <c r="H148" s="159" t="s">
        <v>114</v>
      </c>
      <c r="J148" s="159" t="s">
        <v>114</v>
      </c>
      <c r="K148" s="183"/>
    </row>
    <row r="149" spans="1:11" outlineLevel="1">
      <c r="A149" s="182" t="s">
        <v>115</v>
      </c>
      <c r="B149" s="183"/>
      <c r="C149" s="188" t="s">
        <v>116</v>
      </c>
      <c r="D149" s="183"/>
      <c r="E149" s="185"/>
      <c r="F149" s="159" t="s">
        <v>13</v>
      </c>
      <c r="H149" s="159" t="s">
        <v>13</v>
      </c>
      <c r="J149" s="159" t="s">
        <v>13</v>
      </c>
      <c r="K149" s="183"/>
    </row>
    <row r="150" spans="1:11" outlineLevel="1">
      <c r="A150" s="182" t="s">
        <v>117</v>
      </c>
      <c r="B150" s="183"/>
      <c r="C150" s="188" t="s">
        <v>118</v>
      </c>
      <c r="D150" s="183"/>
      <c r="E150" s="185"/>
      <c r="F150" s="159" t="s">
        <v>13</v>
      </c>
      <c r="H150" s="159" t="s">
        <v>13</v>
      </c>
      <c r="J150" s="159" t="s">
        <v>13</v>
      </c>
      <c r="K150" s="183"/>
    </row>
    <row r="151" spans="1:11" outlineLevel="1">
      <c r="A151" s="182" t="s">
        <v>119</v>
      </c>
      <c r="B151" s="183"/>
      <c r="C151" s="188" t="s">
        <v>120</v>
      </c>
      <c r="D151" s="183"/>
      <c r="E151" s="185"/>
      <c r="F151" s="159" t="s">
        <v>63</v>
      </c>
      <c r="H151" s="159" t="s">
        <v>63</v>
      </c>
      <c r="J151" s="159" t="s">
        <v>63</v>
      </c>
      <c r="K151" s="183"/>
    </row>
    <row r="152" spans="1:11" s="183" customFormat="1">
      <c r="A152" s="182"/>
      <c r="C152" s="186" t="s">
        <v>121</v>
      </c>
      <c r="D152" s="195"/>
    </row>
    <row r="153" spans="1:11" s="183" customFormat="1" outlineLevel="1">
      <c r="A153" s="182"/>
      <c r="C153" s="196" t="s">
        <v>122</v>
      </c>
      <c r="D153" s="195"/>
    </row>
    <row r="154" spans="1:11" outlineLevel="2">
      <c r="A154" s="182" t="s">
        <v>123</v>
      </c>
      <c r="B154" s="183"/>
      <c r="C154" s="197" t="s">
        <v>124</v>
      </c>
      <c r="D154" s="188"/>
      <c r="E154" s="183"/>
      <c r="F154" s="174" t="s">
        <v>186</v>
      </c>
      <c r="G154" s="198"/>
      <c r="H154" s="174" t="s">
        <v>186</v>
      </c>
      <c r="I154" s="198"/>
      <c r="J154" s="174" t="s">
        <v>186</v>
      </c>
      <c r="K154" s="198"/>
    </row>
    <row r="155" spans="1:11" outlineLevel="2">
      <c r="A155" s="182" t="s">
        <v>126</v>
      </c>
      <c r="B155" s="183"/>
      <c r="C155" s="197" t="s">
        <v>127</v>
      </c>
      <c r="D155" s="188"/>
      <c r="E155" s="183"/>
      <c r="F155" s="187" t="s">
        <v>187</v>
      </c>
      <c r="G155" s="183"/>
      <c r="H155" s="187" t="s">
        <v>187</v>
      </c>
      <c r="I155" s="183"/>
      <c r="J155" s="187" t="s">
        <v>187</v>
      </c>
      <c r="K155" s="183"/>
    </row>
    <row r="156" spans="1:11" outlineLevel="2">
      <c r="A156" s="182" t="s">
        <v>129</v>
      </c>
      <c r="B156" s="183"/>
      <c r="C156" s="197" t="s">
        <v>130</v>
      </c>
      <c r="D156" s="188"/>
      <c r="E156" s="183"/>
      <c r="F156" s="159"/>
      <c r="G156" s="183"/>
      <c r="H156" s="159"/>
      <c r="I156" s="183"/>
      <c r="J156" s="159"/>
      <c r="K156" s="183"/>
    </row>
    <row r="157" spans="1:11" outlineLevel="1">
      <c r="A157" s="182"/>
      <c r="B157" s="183"/>
      <c r="C157" s="196" t="s">
        <v>131</v>
      </c>
      <c r="D157" s="188"/>
      <c r="E157" s="183"/>
      <c r="F157" s="183"/>
      <c r="G157" s="183"/>
      <c r="H157" s="183"/>
      <c r="I157" s="183"/>
      <c r="J157" s="183"/>
      <c r="K157" s="183"/>
    </row>
    <row r="158" spans="1:11" s="140" customFormat="1" outlineLevel="2">
      <c r="A158" s="146" t="s">
        <v>132</v>
      </c>
      <c r="B158" s="147"/>
      <c r="C158" s="197" t="s">
        <v>133</v>
      </c>
      <c r="D158" s="149"/>
      <c r="E158" s="147"/>
      <c r="F158" s="141" t="s">
        <v>188</v>
      </c>
      <c r="G158" s="152"/>
      <c r="H158" s="141" t="s">
        <v>188</v>
      </c>
      <c r="I158" s="152"/>
      <c r="J158" s="141" t="s">
        <v>188</v>
      </c>
    </row>
    <row r="159" spans="1:11" s="147" customFormat="1" outlineLevel="2">
      <c r="A159" s="146" t="s">
        <v>30</v>
      </c>
      <c r="C159" s="153" t="s">
        <v>135</v>
      </c>
      <c r="D159" s="153"/>
      <c r="E159" s="153"/>
      <c r="F159" s="154"/>
      <c r="H159" s="154"/>
      <c r="J159" s="154"/>
    </row>
    <row r="160" spans="1:11" s="140" customFormat="1" outlineLevel="2">
      <c r="A160" s="146" t="s">
        <v>136</v>
      </c>
      <c r="B160" s="147"/>
      <c r="C160" s="197" t="s">
        <v>137</v>
      </c>
      <c r="D160" s="149"/>
      <c r="E160" s="147"/>
      <c r="F160" s="148"/>
      <c r="G160" s="147"/>
      <c r="H160" s="148"/>
      <c r="I160" s="147"/>
      <c r="J160" s="148"/>
    </row>
    <row r="161" spans="1:11" s="147" customFormat="1" outlineLevel="2">
      <c r="A161" s="146" t="s">
        <v>30</v>
      </c>
      <c r="C161" s="153" t="s">
        <v>138</v>
      </c>
      <c r="D161" s="153"/>
      <c r="E161" s="153"/>
      <c r="F161" s="154"/>
      <c r="H161" s="154"/>
      <c r="J161" s="154"/>
    </row>
    <row r="162" spans="1:11" s="147" customFormat="1" outlineLevel="2">
      <c r="A162" s="146" t="s">
        <v>30</v>
      </c>
      <c r="C162" s="197" t="s">
        <v>139</v>
      </c>
      <c r="D162" s="153"/>
      <c r="E162" s="153"/>
      <c r="F162" s="154"/>
      <c r="H162" s="154"/>
      <c r="J162" s="154"/>
    </row>
    <row r="163" spans="1:11" s="140" customFormat="1" outlineLevel="2">
      <c r="A163" s="146" t="s">
        <v>140</v>
      </c>
      <c r="B163" s="147"/>
      <c r="C163" s="199" t="s">
        <v>141</v>
      </c>
      <c r="D163" s="149"/>
      <c r="E163" s="147"/>
      <c r="F163" s="1"/>
      <c r="G163" s="147"/>
      <c r="H163" s="1"/>
      <c r="I163" s="147"/>
      <c r="J163" s="1"/>
    </row>
    <row r="164" spans="1:11" s="140" customFormat="1" outlineLevel="2">
      <c r="A164" s="146" t="s">
        <v>142</v>
      </c>
      <c r="B164" s="147"/>
      <c r="C164" s="199" t="s">
        <v>143</v>
      </c>
      <c r="D164" s="149"/>
      <c r="E164" s="147"/>
      <c r="F164" s="1"/>
      <c r="G164" s="147"/>
      <c r="H164" s="1"/>
      <c r="I164" s="147"/>
      <c r="J164" s="1"/>
    </row>
    <row r="165" spans="1:11" s="140" customFormat="1" outlineLevel="2">
      <c r="A165" s="146" t="s">
        <v>144</v>
      </c>
      <c r="B165" s="147"/>
      <c r="C165" s="199" t="s">
        <v>145</v>
      </c>
      <c r="D165" s="149"/>
      <c r="E165" s="147"/>
      <c r="F165" s="1"/>
      <c r="G165" s="147"/>
      <c r="H165" s="1"/>
      <c r="I165" s="147"/>
      <c r="J165" s="1"/>
    </row>
    <row r="166" spans="1:11" s="140" customFormat="1" outlineLevel="2">
      <c r="A166" s="146" t="s">
        <v>146</v>
      </c>
      <c r="B166" s="147"/>
      <c r="C166" s="199" t="s">
        <v>147</v>
      </c>
      <c r="D166" s="149"/>
      <c r="E166" s="147"/>
      <c r="F166" s="1"/>
      <c r="G166" s="147"/>
      <c r="H166" s="1"/>
      <c r="I166" s="147"/>
      <c r="J166" s="1"/>
    </row>
    <row r="167" spans="1:11" s="147" customFormat="1" outlineLevel="2">
      <c r="A167" s="146" t="s">
        <v>30</v>
      </c>
      <c r="C167" s="150"/>
      <c r="D167" s="150"/>
    </row>
    <row r="168" spans="1:11" s="140" customFormat="1" outlineLevel="2">
      <c r="A168" s="146" t="s">
        <v>148</v>
      </c>
      <c r="B168" s="147"/>
      <c r="C168" s="151" t="s">
        <v>149</v>
      </c>
      <c r="D168" s="149"/>
      <c r="E168" s="147"/>
      <c r="F168" s="148"/>
      <c r="G168" s="147"/>
      <c r="H168" s="148"/>
      <c r="I168" s="147"/>
      <c r="J168" s="148"/>
    </row>
    <row r="169" spans="1:11">
      <c r="A169" s="182"/>
      <c r="B169" s="183"/>
      <c r="C169" s="186" t="s">
        <v>150</v>
      </c>
      <c r="D169" s="188"/>
      <c r="E169" s="183"/>
      <c r="F169" s="183"/>
      <c r="G169" s="183"/>
      <c r="H169" s="183"/>
      <c r="I169" s="183"/>
      <c r="J169" s="183"/>
      <c r="K169" s="183"/>
    </row>
    <row r="170" spans="1:11" outlineLevel="1">
      <c r="A170" s="182"/>
      <c r="B170" s="183"/>
      <c r="C170" s="184" t="s">
        <v>151</v>
      </c>
      <c r="D170" s="188"/>
      <c r="E170" s="183"/>
      <c r="F170" s="183"/>
      <c r="G170" s="183"/>
      <c r="H170" s="183"/>
      <c r="I170" s="183"/>
      <c r="J170" s="183"/>
      <c r="K170" s="183"/>
    </row>
    <row r="171" spans="1:11" outlineLevel="1">
      <c r="A171" s="182" t="s">
        <v>152</v>
      </c>
      <c r="B171" s="183"/>
      <c r="C171" s="188" t="s">
        <v>153</v>
      </c>
      <c r="D171" s="188"/>
      <c r="E171" s="183"/>
      <c r="F171" s="174" t="s">
        <v>30</v>
      </c>
      <c r="G171" s="198"/>
      <c r="H171" s="174" t="s">
        <v>30</v>
      </c>
      <c r="I171" s="198"/>
      <c r="J171" s="174" t="s">
        <v>30</v>
      </c>
      <c r="K171" s="198"/>
    </row>
    <row r="172" spans="1:11" outlineLevel="1">
      <c r="A172" s="182" t="s">
        <v>154</v>
      </c>
      <c r="B172" s="183"/>
      <c r="C172" s="188" t="s">
        <v>155</v>
      </c>
      <c r="D172" s="188"/>
      <c r="E172" s="183"/>
      <c r="F172" s="174" t="s">
        <v>30</v>
      </c>
      <c r="G172" s="183"/>
      <c r="H172" s="174" t="s">
        <v>30</v>
      </c>
      <c r="I172" s="183"/>
      <c r="J172" s="174" t="s">
        <v>30</v>
      </c>
      <c r="K172" s="183"/>
    </row>
    <row r="173" spans="1:11" s="183" customFormat="1" outlineLevel="1">
      <c r="A173" s="182"/>
      <c r="C173" s="184" t="s">
        <v>156</v>
      </c>
      <c r="D173" s="195"/>
    </row>
    <row r="174" spans="1:11" outlineLevel="1">
      <c r="A174" s="182" t="s">
        <v>157</v>
      </c>
      <c r="B174" s="183"/>
      <c r="C174" s="188" t="s">
        <v>158</v>
      </c>
      <c r="D174" s="188"/>
      <c r="E174" s="183"/>
      <c r="F174" s="174" t="s">
        <v>30</v>
      </c>
      <c r="G174" s="198"/>
      <c r="H174" s="174" t="s">
        <v>30</v>
      </c>
      <c r="I174" s="198"/>
      <c r="J174" s="174" t="s">
        <v>30</v>
      </c>
      <c r="K174" s="198"/>
    </row>
    <row r="175" spans="1:11" s="183" customFormat="1">
      <c r="A175" s="182"/>
      <c r="C175" s="186" t="s">
        <v>159</v>
      </c>
      <c r="D175" s="195"/>
    </row>
    <row r="176" spans="1:11" outlineLevel="1">
      <c r="A176" s="182" t="s">
        <v>160</v>
      </c>
      <c r="B176" s="183"/>
      <c r="C176" s="200" t="s">
        <v>161</v>
      </c>
      <c r="D176" s="183"/>
      <c r="E176" s="185"/>
      <c r="F176" s="159" t="s">
        <v>63</v>
      </c>
      <c r="H176" s="159" t="s">
        <v>63</v>
      </c>
      <c r="J176" s="159" t="s">
        <v>63</v>
      </c>
      <c r="K176" s="183"/>
    </row>
    <row r="177" spans="1:11" outlineLevel="1">
      <c r="A177" s="182" t="s">
        <v>162</v>
      </c>
      <c r="B177" s="183"/>
      <c r="C177" s="200" t="s">
        <v>163</v>
      </c>
      <c r="D177" s="183"/>
      <c r="E177" s="185"/>
      <c r="F177" s="159" t="s">
        <v>63</v>
      </c>
      <c r="H177" s="159" t="s">
        <v>63</v>
      </c>
      <c r="J177" s="159" t="s">
        <v>63</v>
      </c>
      <c r="K177" s="183"/>
    </row>
    <row r="178" spans="1:11" outlineLevel="1">
      <c r="A178" s="182" t="s">
        <v>164</v>
      </c>
      <c r="B178" s="183"/>
      <c r="C178" s="200" t="s">
        <v>165</v>
      </c>
      <c r="D178" s="183"/>
      <c r="E178" s="185"/>
      <c r="F178" s="159" t="s">
        <v>13</v>
      </c>
      <c r="H178" s="159" t="s">
        <v>13</v>
      </c>
      <c r="J178" s="159" t="s">
        <v>13</v>
      </c>
      <c r="K178" s="183"/>
    </row>
    <row r="179" spans="1:11" outlineLevel="1">
      <c r="A179" s="182" t="s">
        <v>166</v>
      </c>
      <c r="B179" s="183"/>
      <c r="C179" s="200" t="s">
        <v>167</v>
      </c>
      <c r="D179" s="183"/>
      <c r="E179" s="185"/>
      <c r="F179" s="159" t="s">
        <v>13</v>
      </c>
      <c r="H179" s="159" t="s">
        <v>13</v>
      </c>
      <c r="J179" s="159" t="s">
        <v>13</v>
      </c>
      <c r="K179" s="183"/>
    </row>
    <row r="180" spans="1:11" outlineLevel="1">
      <c r="A180" s="182" t="s">
        <v>168</v>
      </c>
      <c r="B180" s="183"/>
      <c r="C180" s="200" t="s">
        <v>169</v>
      </c>
      <c r="D180" s="183"/>
      <c r="E180" s="185"/>
      <c r="F180" s="159" t="s">
        <v>13</v>
      </c>
      <c r="H180" s="159" t="s">
        <v>13</v>
      </c>
      <c r="J180" s="159" t="s">
        <v>13</v>
      </c>
      <c r="K180" s="183"/>
    </row>
    <row r="181" spans="1:11" outlineLevel="1">
      <c r="A181" s="182" t="s">
        <v>508</v>
      </c>
      <c r="B181" s="183"/>
      <c r="C181" s="200" t="s">
        <v>509</v>
      </c>
      <c r="D181" s="183"/>
      <c r="E181" s="185"/>
      <c r="F181" s="159"/>
      <c r="H181" s="159"/>
      <c r="J181" s="159"/>
      <c r="K181" s="183"/>
    </row>
    <row r="182" spans="1:11" outlineLevel="1">
      <c r="A182" s="182" t="s">
        <v>510</v>
      </c>
      <c r="B182" s="183"/>
      <c r="C182" s="200" t="s">
        <v>511</v>
      </c>
      <c r="D182" s="183"/>
      <c r="E182" s="185"/>
      <c r="F182" s="159"/>
      <c r="H182" s="159"/>
      <c r="J182" s="159"/>
      <c r="K182" s="183"/>
    </row>
    <row r="183" spans="1:11" outlineLevel="1">
      <c r="A183" s="182" t="s">
        <v>512</v>
      </c>
      <c r="B183" s="183"/>
      <c r="C183" s="200" t="s">
        <v>513</v>
      </c>
      <c r="D183" s="183"/>
      <c r="E183" s="185"/>
      <c r="F183" s="187"/>
      <c r="H183" s="187"/>
      <c r="J183" s="187"/>
      <c r="K183" s="183"/>
    </row>
    <row r="184" spans="1:11" outlineLevel="1">
      <c r="A184" s="182"/>
      <c r="B184" s="183"/>
      <c r="C184" s="200"/>
      <c r="D184" s="183"/>
      <c r="E184" s="185"/>
      <c r="F184" s="183"/>
      <c r="G184" s="183"/>
      <c r="H184" s="183"/>
      <c r="I184" s="183"/>
      <c r="J184" s="183"/>
      <c r="K184" s="183"/>
    </row>
    <row r="185" spans="1:11" outlineLevel="1">
      <c r="A185" s="182" t="s">
        <v>170</v>
      </c>
      <c r="B185" s="183"/>
      <c r="C185" s="188" t="s">
        <v>189</v>
      </c>
      <c r="D185" s="188"/>
      <c r="E185" s="183"/>
      <c r="F185" s="159" t="s">
        <v>63</v>
      </c>
      <c r="H185" s="159" t="s">
        <v>63</v>
      </c>
      <c r="J185" s="159" t="s">
        <v>63</v>
      </c>
      <c r="K185" s="183"/>
    </row>
    <row r="186" spans="1:11" s="183" customFormat="1" outlineLevel="1">
      <c r="A186" s="182" t="s">
        <v>30</v>
      </c>
      <c r="C186" s="201" t="s">
        <v>135</v>
      </c>
      <c r="D186" s="201"/>
      <c r="E186" s="201"/>
      <c r="F186" s="202"/>
      <c r="H186" s="202"/>
      <c r="J186" s="202"/>
    </row>
    <row r="187" spans="1:11" outlineLevel="1">
      <c r="A187" s="182" t="s">
        <v>172</v>
      </c>
      <c r="B187" s="183"/>
      <c r="C187" s="188" t="s">
        <v>173</v>
      </c>
      <c r="D187" s="188"/>
      <c r="E187" s="183"/>
      <c r="F187" s="159" t="s">
        <v>63</v>
      </c>
      <c r="H187" s="159" t="s">
        <v>63</v>
      </c>
      <c r="J187" s="159" t="s">
        <v>63</v>
      </c>
      <c r="K187" s="183"/>
    </row>
    <row r="188" spans="1:11" outlineLevel="1">
      <c r="A188" s="182" t="s">
        <v>174</v>
      </c>
      <c r="B188" s="183"/>
      <c r="C188" s="188" t="s">
        <v>175</v>
      </c>
      <c r="D188" s="188"/>
      <c r="E188" s="183"/>
      <c r="F188" s="159" t="s">
        <v>63</v>
      </c>
      <c r="H188" s="159" t="s">
        <v>63</v>
      </c>
      <c r="J188" s="159" t="s">
        <v>63</v>
      </c>
      <c r="K188" s="183"/>
    </row>
    <row r="189" spans="1:11" outlineLevel="1">
      <c r="A189" s="182" t="s">
        <v>176</v>
      </c>
      <c r="B189" s="183"/>
      <c r="C189" s="188" t="s">
        <v>177</v>
      </c>
      <c r="D189" s="188"/>
      <c r="E189" s="183"/>
      <c r="F189" s="159" t="s">
        <v>63</v>
      </c>
      <c r="H189" s="159" t="s">
        <v>63</v>
      </c>
      <c r="J189" s="159" t="s">
        <v>63</v>
      </c>
      <c r="K189" s="183"/>
    </row>
    <row r="190" spans="1:11" s="183" customFormat="1">
      <c r="A190" s="182" t="s">
        <v>30</v>
      </c>
      <c r="C190" s="186" t="s">
        <v>178</v>
      </c>
      <c r="D190" s="195"/>
    </row>
    <row r="191" spans="1:11" outlineLevel="1">
      <c r="A191" s="182" t="s">
        <v>179</v>
      </c>
      <c r="B191" s="183"/>
      <c r="C191" s="183" t="s">
        <v>180</v>
      </c>
      <c r="D191" s="183"/>
      <c r="E191" s="185"/>
      <c r="F191" s="180"/>
      <c r="H191" s="180"/>
      <c r="J191" s="180"/>
      <c r="K191" s="183"/>
    </row>
    <row r="192" spans="1:11" outlineLevel="1">
      <c r="A192" s="182" t="s">
        <v>181</v>
      </c>
      <c r="B192" s="183"/>
      <c r="C192" s="183" t="s">
        <v>182</v>
      </c>
      <c r="D192" s="183"/>
      <c r="E192" s="185"/>
      <c r="F192" s="180"/>
      <c r="H192" s="180"/>
      <c r="J192" s="180"/>
      <c r="K192" s="183"/>
    </row>
    <row r="193" spans="1:11" outlineLevel="1">
      <c r="A193" s="182" t="s">
        <v>183</v>
      </c>
      <c r="B193" s="183"/>
      <c r="C193" s="183" t="s">
        <v>184</v>
      </c>
      <c r="D193" s="183"/>
      <c r="E193" s="185"/>
      <c r="F193" s="180"/>
      <c r="H193" s="180"/>
      <c r="J193" s="180"/>
      <c r="K193" s="183"/>
    </row>
    <row r="195" spans="1:11">
      <c r="C195" s="203" t="s">
        <v>190</v>
      </c>
    </row>
    <row r="196" spans="1:11">
      <c r="C196" s="203" t="s">
        <v>191</v>
      </c>
    </row>
  </sheetData>
  <sheetProtection formatCells="0" autoFilter="0"/>
  <dataValidations count="7">
    <dataValidation type="list" allowBlank="1" showInputMessage="1" showErrorMessage="1" sqref="F117 H117 J117 F182 H182 J182 F8:F10 H8:H10 J8:J10 F13 H13 J13 F16 H16 J16 D18:D21 D26 D28 D30:D32 F39:F40 H39:H40 J39:J40 F49 H49 J49 D51:D52 D54 F55:F56 H55:H56 J55:J56 F67 H67 J67 F78 H78 J78 F84:F86 H84:H86 J84:J86 F111:F115 H111:H115 J111:J115 F120 H120 J120 F122:F124 H122:H124 J122:J124 F132 H132 J132 F143 H143 J143 F149:F151 H149:H151 J149:J151 F176:F180 H176:H180 J176:J180 F185 H185 J185 F187:F189 H187:H189 J187:J189 F35:F36 H35:H36 J35:J36" xr:uid="{00000000-0002-0000-0100-000000000000}">
      <formula1>"Off,On"</formula1>
    </dataValidation>
    <dataValidation type="list" allowBlank="1" showInputMessage="1" showErrorMessage="1" sqref="C59" xr:uid="{00000000-0002-0000-0100-000001000000}">
      <formula1>"By Table Type, By Table"</formula1>
    </dataValidation>
    <dataValidation type="list" allowBlank="1" showInputMessage="1" showErrorMessage="1" sqref="D22:D23" xr:uid="{00000000-0002-0000-0100-000002000000}">
      <formula1>"Off,Process,ProcessSilently"</formula1>
    </dataValidation>
    <dataValidation type="list" allowBlank="1" showInputMessage="1" showErrorMessage="1" sqref="D53" xr:uid="{00000000-0002-0000-0100-000003000000}">
      <formula1>"Off,OnManualRefreshOnly,OnOpenOnly,OnManualRefreshAndOpen"</formula1>
    </dataValidation>
    <dataValidation type="list" allowBlank="1" showInputMessage="1" showErrorMessage="1" sqref="F83 H83 J83 F148 H148 J148" xr:uid="{00000000-0002-0000-0100-000004000000}">
      <formula1>"Insert,InsertRange"</formula1>
    </dataValidation>
    <dataValidation type="list" allowBlank="1" showInputMessage="1" showErrorMessage="1" sqref="F34 H34 J34" xr:uid="{00000000-0002-0000-0100-000005000000}">
      <formula1>"Visible,Hidden"</formula1>
    </dataValidation>
    <dataValidation type="list" allowBlank="1" showInputMessage="1" showErrorMessage="1" sqref="C60:C63" xr:uid="{00000000-0002-0000-0100-000006000000}">
      <formula1>"By TableType, By Table"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D13"/>
  <sheetViews>
    <sheetView showGridLines="0" showRowColHeaders="0" workbookViewId="0">
      <selection activeCell="D13" sqref="D13"/>
    </sheetView>
  </sheetViews>
  <sheetFormatPr defaultColWidth="12.8984375" defaultRowHeight="13.2"/>
  <cols>
    <col min="1" max="1" width="2.8984375" style="89" customWidth="1"/>
    <col min="2" max="2" width="43.8984375" style="89" customWidth="1"/>
    <col min="3" max="3" width="12.8984375" style="89"/>
    <col min="4" max="4" width="26.5" style="89" customWidth="1"/>
    <col min="5" max="16384" width="12.8984375" style="89"/>
  </cols>
  <sheetData>
    <row r="1" spans="1:4">
      <c r="A1" s="4"/>
      <c r="B1" s="4"/>
      <c r="C1" s="4"/>
      <c r="D1" s="4"/>
    </row>
    <row r="2" spans="1:4" s="90" customFormat="1" ht="54.75" customHeight="1">
      <c r="A2" s="3"/>
      <c r="B2" s="102" t="s">
        <v>456</v>
      </c>
      <c r="C2" s="102"/>
      <c r="D2" s="102"/>
    </row>
    <row r="3" spans="1:4" s="90" customFormat="1">
      <c r="A3" s="3"/>
      <c r="B3" s="2"/>
      <c r="C3" s="3"/>
      <c r="D3" s="3"/>
    </row>
    <row r="4" spans="1:4" s="90" customFormat="1" ht="19.2">
      <c r="A4" s="3"/>
      <c r="B4" s="105" t="s">
        <v>265</v>
      </c>
      <c r="C4" s="105"/>
      <c r="D4" s="105"/>
    </row>
    <row r="5" spans="1:4" s="90" customFormat="1" ht="16.8">
      <c r="A5" s="3"/>
      <c r="B5" s="100" t="s">
        <v>458</v>
      </c>
      <c r="C5" s="100"/>
      <c r="D5" s="100"/>
    </row>
    <row r="6" spans="1:4" s="90" customFormat="1" ht="15">
      <c r="A6" s="3"/>
      <c r="B6" s="119"/>
      <c r="C6" s="3"/>
      <c r="D6" s="3"/>
    </row>
    <row r="7" spans="1:4" s="5" customFormat="1" ht="10.199999999999999">
      <c r="A7" s="118"/>
      <c r="B7" s="121"/>
      <c r="C7" s="118"/>
      <c r="D7" s="118"/>
    </row>
    <row r="8" spans="1:4" s="90" customFormat="1" ht="19.2">
      <c r="A8" s="3"/>
      <c r="B8" s="105" t="s">
        <v>266</v>
      </c>
      <c r="C8" s="105"/>
      <c r="D8" s="105"/>
    </row>
    <row r="9" spans="1:4" s="90" customFormat="1" ht="16.8">
      <c r="A9" s="3"/>
      <c r="B9" s="100" t="s">
        <v>469</v>
      </c>
      <c r="C9" s="100"/>
      <c r="D9" s="3"/>
    </row>
    <row r="10" spans="1:4" s="5" customFormat="1" ht="15">
      <c r="A10" s="118"/>
      <c r="B10" s="119"/>
      <c r="C10" s="118"/>
      <c r="D10" s="118"/>
    </row>
    <row r="11" spans="1:4" s="90" customFormat="1" ht="15">
      <c r="A11" s="122"/>
      <c r="B11" s="121"/>
      <c r="C11" s="118"/>
      <c r="D11" s="3"/>
    </row>
    <row r="12" spans="1:4" s="90" customFormat="1" ht="15">
      <c r="A12" s="122"/>
      <c r="B12" s="121"/>
      <c r="C12" s="118"/>
      <c r="D12" s="3"/>
    </row>
    <row r="13" spans="1:4" s="90" customFormat="1" ht="59.25" customHeight="1">
      <c r="A13" s="122"/>
      <c r="B13" s="99" t="s">
        <v>457</v>
      </c>
      <c r="C13" s="99"/>
      <c r="D13" s="99"/>
    </row>
  </sheetData>
  <sheetProtection formatCells="0" autoFilter="0"/>
  <printOptions gridLinesSet="0"/>
  <pageMargins left="0.75" right="0.75" top="1" bottom="1" header="0.5" footer="0.5"/>
  <pageSetup orientation="portrait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X66"/>
  <sheetViews>
    <sheetView showGridLines="0" topLeftCell="L52" workbookViewId="0">
      <selection activeCell="Q63" sqref="Q63"/>
    </sheetView>
  </sheetViews>
  <sheetFormatPr defaultColWidth="9" defaultRowHeight="15"/>
  <cols>
    <col min="1" max="4" width="9" style="6"/>
    <col min="5" max="5" width="1.59765625" style="8" customWidth="1"/>
    <col min="6" max="6" width="2.19921875" style="6" customWidth="1"/>
    <col min="7" max="7" width="5" style="6" customWidth="1"/>
    <col min="8" max="8" width="29.19921875" style="7" customWidth="1"/>
    <col min="9" max="9" width="28.59765625" style="6" customWidth="1"/>
    <col min="10" max="10" width="21.5" style="6" customWidth="1"/>
    <col min="11" max="11" width="15.19921875" style="6" customWidth="1"/>
    <col min="12" max="12" width="21.5" style="6" customWidth="1"/>
    <col min="13" max="17" width="8.59765625" style="6" customWidth="1"/>
    <col min="18" max="16384" width="9" style="6"/>
  </cols>
  <sheetData>
    <row r="1" spans="1:17">
      <c r="E1" s="6"/>
    </row>
    <row r="2" spans="1:17">
      <c r="E2" s="6"/>
    </row>
    <row r="3" spans="1:17">
      <c r="E3" s="6"/>
    </row>
    <row r="4" spans="1:17">
      <c r="E4" s="6"/>
    </row>
    <row r="5" spans="1:17">
      <c r="E5" s="6"/>
    </row>
    <row r="6" spans="1:17">
      <c r="E6" s="6"/>
      <c r="H6" s="7" t="s">
        <v>276</v>
      </c>
      <c r="I6" s="6" t="str">
        <f>ADDRESS(ROW(E7),COLUMN(E8),4)&amp;":"&amp;ADDRESS(ROW(I12),COLUMN(I12),4)</f>
        <v>E7:I12</v>
      </c>
    </row>
    <row r="7" spans="1:17" ht="9" customHeight="1">
      <c r="E7" s="6"/>
    </row>
    <row r="8" spans="1:17" s="8" customFormat="1">
      <c r="A8" s="6"/>
      <c r="B8" s="6"/>
      <c r="C8" s="6"/>
      <c r="D8" s="6"/>
      <c r="H8" s="9"/>
    </row>
    <row r="9" spans="1:17" s="10" customFormat="1">
      <c r="A9" s="6"/>
      <c r="B9" s="6"/>
      <c r="C9" s="6"/>
      <c r="D9" s="6"/>
      <c r="E9" s="8"/>
      <c r="H9" s="11"/>
    </row>
    <row r="10" spans="1:17" s="10" customFormat="1" ht="19.2">
      <c r="A10" s="6"/>
      <c r="B10" s="6"/>
      <c r="C10" s="6"/>
      <c r="D10" s="6"/>
      <c r="E10" s="8"/>
      <c r="H10" s="12" t="s">
        <v>277</v>
      </c>
      <c r="I10" s="13" t="s">
        <v>278</v>
      </c>
      <c r="J10" s="14" t="s">
        <v>279</v>
      </c>
      <c r="K10" s="14" t="s">
        <v>280</v>
      </c>
      <c r="L10" s="14" t="s">
        <v>281</v>
      </c>
      <c r="M10" s="14" t="s">
        <v>279</v>
      </c>
      <c r="N10" s="14" t="s">
        <v>280</v>
      </c>
      <c r="O10" s="14" t="s">
        <v>281</v>
      </c>
      <c r="P10" s="14" t="s">
        <v>279</v>
      </c>
      <c r="Q10" s="14" t="s">
        <v>280</v>
      </c>
    </row>
    <row r="11" spans="1:17" s="10" customFormat="1" ht="15.6" thickBot="1">
      <c r="A11" s="6"/>
      <c r="B11" s="6"/>
      <c r="C11" s="6"/>
      <c r="D11" s="6"/>
      <c r="E11" s="8"/>
      <c r="G11" s="10" t="s">
        <v>282</v>
      </c>
      <c r="H11" s="15" t="s">
        <v>283</v>
      </c>
      <c r="I11" s="16" t="s">
        <v>284</v>
      </c>
      <c r="J11" s="17" t="s">
        <v>284</v>
      </c>
      <c r="K11" s="17" t="s">
        <v>284</v>
      </c>
      <c r="L11" s="17" t="s">
        <v>269</v>
      </c>
      <c r="M11" s="17" t="s">
        <v>269</v>
      </c>
      <c r="N11" s="17" t="s">
        <v>269</v>
      </c>
      <c r="O11" s="17" t="s">
        <v>285</v>
      </c>
      <c r="P11" s="17" t="s">
        <v>285</v>
      </c>
      <c r="Q11" s="17" t="s">
        <v>285</v>
      </c>
    </row>
    <row r="12" spans="1:17" s="18" customFormat="1">
      <c r="E12" s="19"/>
      <c r="H12" s="20"/>
    </row>
    <row r="13" spans="1:17">
      <c r="G13" s="21" t="s">
        <v>286</v>
      </c>
      <c r="H13" s="22"/>
    </row>
    <row r="14" spans="1:17">
      <c r="H14" s="6"/>
      <c r="I14" s="23"/>
    </row>
    <row r="15" spans="1:17">
      <c r="H15" s="6" t="s">
        <v>287</v>
      </c>
      <c r="I15" s="24">
        <f>_xll.GetPeriod("System")</f>
        <v>8</v>
      </c>
    </row>
    <row r="16" spans="1:17">
      <c r="H16" s="7" t="s">
        <v>272</v>
      </c>
      <c r="I16" s="24">
        <f>_xll.GetPeriod("SystemYear")</f>
        <v>2020</v>
      </c>
      <c r="J16" s="24">
        <f>+I16-1</f>
        <v>2019</v>
      </c>
      <c r="K16" s="24">
        <f>+I16+1</f>
        <v>2021</v>
      </c>
      <c r="L16" s="24">
        <f>J16-1</f>
        <v>2018</v>
      </c>
    </row>
    <row r="17" spans="7:17">
      <c r="H17" s="7" t="s">
        <v>288</v>
      </c>
      <c r="I17" s="24" t="str">
        <f>_xll.GetData("Period.Month", "Code="&amp;$I$15)</f>
        <v>February</v>
      </c>
    </row>
    <row r="18" spans="7:17">
      <c r="H18" s="7" t="s">
        <v>289</v>
      </c>
      <c r="I18" s="24" t="str">
        <f>_xll.GetData("Period.CY_Month", "Code="&amp;$I$15)</f>
        <v>Feb-2020</v>
      </c>
      <c r="J18" s="24" t="str">
        <f>_xll.GetData("Period.LY_Month", "Code="&amp;$I$15)</f>
        <v>Feb-2019</v>
      </c>
      <c r="K18" s="24" t="str">
        <f>_xll.GetData("Period.NY_Month", "Code="&amp;$I$15)</f>
        <v>Feb-2021</v>
      </c>
    </row>
    <row r="19" spans="7:17">
      <c r="H19" s="7" t="s">
        <v>290</v>
      </c>
      <c r="I19" s="24" t="str">
        <f>_xll.GetData("SuiteVariables.Parameter", "Suite_INFO = 'ORGNAME'")</f>
        <v>KHA Health</v>
      </c>
    </row>
    <row r="20" spans="7:17">
      <c r="H20" s="7" t="s">
        <v>291</v>
      </c>
      <c r="I20" s="24" t="str">
        <f>"Period Ending "&amp;I17&amp;" "&amp;_xll.GetData("Period.CY_yr", "Code = "&amp;I15)</f>
        <v>Period Ending February 2020</v>
      </c>
    </row>
    <row r="21" spans="7:17">
      <c r="H21" s="7" t="s">
        <v>292</v>
      </c>
      <c r="I21" s="24" t="str">
        <f>"Period Ending "&amp;_xll.GetData("Period.Month", "Code = "&amp;I15)&amp;" "&amp;_xll.GetData("Period.CYDays", "Code = "&amp;I15)&amp;", "&amp;_xll.GetData("Period.CY_yr", "Code = "&amp;I15)</f>
        <v>Period Ending February 29, 2020</v>
      </c>
    </row>
    <row r="22" spans="7:17">
      <c r="I22" s="92"/>
    </row>
    <row r="24" spans="7:17">
      <c r="H24" s="7" t="s">
        <v>293</v>
      </c>
      <c r="I24" s="25">
        <f>_xll.GetData("Period.CYFTE","Code="&amp;$I$15)</f>
        <v>167.561643835616</v>
      </c>
      <c r="J24" s="25">
        <f>_xll.GetData("Period.LYFTE","Code="&amp;$I$15)</f>
        <v>159.561643835616</v>
      </c>
      <c r="K24" s="25">
        <f>_xll.GetData("Period.NYFTE","Code="&amp;$I$15)</f>
        <v>159.561643835616</v>
      </c>
      <c r="L24" s="25">
        <f>_xll.GetData("Period.CYTDFTE","Code="&amp;$I$15)</f>
        <v>1392.7671232876701</v>
      </c>
      <c r="M24" s="25">
        <f>_xll.GetData("Period.LYTDFTE","Code="&amp;$I$15)</f>
        <v>1384.7671232876701</v>
      </c>
      <c r="N24" s="25">
        <f>_xll.GetData("Period.NYTDFTE","Code="&amp;$I$15)</f>
        <v>1384.7671232876701</v>
      </c>
      <c r="O24" s="25">
        <f>_xll.GetData("Period.CYTDFTE","Code=12")</f>
        <v>2088</v>
      </c>
      <c r="P24" s="25">
        <f>_xll.GetData("Period.LYTDFTE","Code=12")</f>
        <v>2080</v>
      </c>
      <c r="Q24" s="25">
        <f>_xll.GetData("Period.NYTDFTE","Code=12")</f>
        <v>2080</v>
      </c>
    </row>
    <row r="25" spans="7:17">
      <c r="H25" s="7" t="s">
        <v>294</v>
      </c>
      <c r="I25" s="25">
        <f>_xll.GetData("Period.CYDays","Code="&amp;$I$15)</f>
        <v>29</v>
      </c>
      <c r="J25" s="25">
        <f>_xll.GetData("Period.LYDays","Code="&amp;$I$15)</f>
        <v>28</v>
      </c>
      <c r="K25" s="25">
        <f>_xll.GetData("Period.NYDays", "Code="&amp;$I$15)</f>
        <v>28</v>
      </c>
      <c r="L25" s="25">
        <f>_xll.GetData("Period.CYTDDays","Code="&amp;$I$15)</f>
        <v>244</v>
      </c>
      <c r="M25" s="25">
        <f>_xll.GetData("Period.LYTDDays","Code="&amp;$I$15)</f>
        <v>243</v>
      </c>
      <c r="N25" s="25">
        <f>_xll.GetData("Period.NYTDDays","Code="&amp;$I$15)</f>
        <v>243</v>
      </c>
      <c r="O25" s="25">
        <f>_xll.GetData("Period.CYTDDays","Code=12")</f>
        <v>366</v>
      </c>
      <c r="P25" s="25">
        <f>_xll.GetData("Period.LYTDDays","Code=12")</f>
        <v>365</v>
      </c>
      <c r="Q25" s="25">
        <f>_xll.GetData("Period.NYTDDays","Code=12")</f>
        <v>365</v>
      </c>
    </row>
    <row r="26" spans="7:17">
      <c r="H26" s="7" t="s">
        <v>295</v>
      </c>
      <c r="I26" s="25">
        <f>_xll.GetData("Period.CYWKDays","Code="&amp;$I$15)</f>
        <v>20</v>
      </c>
      <c r="J26" s="25">
        <f>_xll.GetData("Period.LYWKDays","Code="&amp;$I$15)</f>
        <v>20</v>
      </c>
      <c r="K26" s="25">
        <f>_xll.GetData("Period.NYWKDays", "Code="&amp;$I$15)</f>
        <v>20</v>
      </c>
      <c r="L26" s="25">
        <f>_xll.GetData("Period.CYTDWKDays","Code="&amp;$I$15)</f>
        <v>179</v>
      </c>
      <c r="M26" s="25">
        <f>_xll.GetData("Period.LYTDWKDays","Code="&amp;$I$15)</f>
        <v>179</v>
      </c>
      <c r="N26" s="25">
        <f>_xll.GetData("Period.NYTDWKDays","Code="&amp;$I$15)</f>
        <v>179</v>
      </c>
      <c r="O26" s="25">
        <f>_xll.GetData("Period.CYTDWKDays","Code=12")</f>
        <v>269</v>
      </c>
      <c r="P26" s="25">
        <f>_xll.GetData("Period.LYTDWKDays","Code=12")</f>
        <v>269</v>
      </c>
      <c r="Q26" s="25">
        <f>_xll.GetData("Period.NYTDWKDays","Code=12")</f>
        <v>269</v>
      </c>
    </row>
    <row r="28" spans="7:17">
      <c r="G28" s="21" t="s">
        <v>296</v>
      </c>
      <c r="H28" s="22"/>
    </row>
    <row r="30" spans="7:17">
      <c r="H30" s="7" t="s">
        <v>297</v>
      </c>
      <c r="I30" s="24" t="b">
        <f>_xll.IsRunningMultipass()</f>
        <v>0</v>
      </c>
    </row>
    <row r="31" spans="7:17">
      <c r="H31" s="6" t="s">
        <v>298</v>
      </c>
      <c r="I31" s="24" t="str">
        <f>_xll.GetCurrentValue("Table")</f>
        <v/>
      </c>
    </row>
    <row r="32" spans="7:17">
      <c r="H32" s="6" t="s">
        <v>299</v>
      </c>
      <c r="I32" s="24" t="str">
        <f>_xll.GetCurrentValue("Column")</f>
        <v/>
      </c>
    </row>
    <row r="33" spans="7:12">
      <c r="H33" s="6" t="s">
        <v>300</v>
      </c>
      <c r="I33" s="24" t="str">
        <f>_xll.GetCurrentValue("Filter")</f>
        <v/>
      </c>
    </row>
    <row r="34" spans="7:12" ht="16.8">
      <c r="H34" s="6" t="s">
        <v>301</v>
      </c>
      <c r="I34" s="26" t="str">
        <f>_xll.GetCurrentValue("QuickFilter")</f>
        <v>None</v>
      </c>
    </row>
    <row r="35" spans="7:12" ht="16.8">
      <c r="H35" s="6" t="s">
        <v>302</v>
      </c>
      <c r="I35" s="26" t="str">
        <f>IF(I30=TRUE,I33,IF(I34="None","",I34))</f>
        <v/>
      </c>
    </row>
    <row r="36" spans="7:12" ht="16.8">
      <c r="G36" s="6" t="s">
        <v>463</v>
      </c>
      <c r="H36" s="6" t="str">
        <f>_xll.GetData("SuiteVariables.Description","Suite_INFO = '"&amp;G36&amp;"'")</f>
        <v>Budgeting File Processing Repository Output Folder</v>
      </c>
      <c r="I36" s="26" t="str">
        <f>_xll.GetData("SuiteVariables.Parameter", "Suite_INFO = '"&amp;$G36&amp;"'")</f>
        <v>\Axiom\Reports Library\Management Reporting Utilities\Report Distribution\SourceFiles</v>
      </c>
    </row>
    <row r="37" spans="7:12" ht="16.8">
      <c r="G37" s="6" t="s">
        <v>464</v>
      </c>
      <c r="H37" s="6" t="str">
        <f>_xll.GetData("SuiteVariables.Description","Suite_INFO = '"&amp;G37&amp;"'")</f>
        <v>Budgeting File Processing Local Output Folder</v>
      </c>
      <c r="I37" s="26" t="str">
        <f>_xll.GetData("SuiteVariables.Parameter", "Suite_INFO = '"&amp;$G37&amp;"'")</f>
        <v>C:\Temp</v>
      </c>
    </row>
    <row r="38" spans="7:12" ht="16.8">
      <c r="H38" s="6"/>
      <c r="I38" s="91"/>
    </row>
    <row r="39" spans="7:12">
      <c r="H39" s="6"/>
    </row>
    <row r="40" spans="7:12">
      <c r="G40" s="21" t="s">
        <v>303</v>
      </c>
      <c r="H40" s="22"/>
      <c r="I40" s="27" t="s">
        <v>272</v>
      </c>
      <c r="J40" s="27" t="s">
        <v>304</v>
      </c>
      <c r="K40" s="27" t="s">
        <v>305</v>
      </c>
      <c r="L40" s="27" t="s">
        <v>306</v>
      </c>
    </row>
    <row r="41" spans="7:12">
      <c r="H41" s="7" t="s">
        <v>307</v>
      </c>
      <c r="I41" s="24" t="str">
        <f>"ACT"&amp;I$16</f>
        <v>ACT2020</v>
      </c>
      <c r="J41" s="24" t="str">
        <f>"ACT"&amp;J$16</f>
        <v>ACT2019</v>
      </c>
      <c r="L41" s="24" t="str">
        <f>"ACT"&amp;L$16</f>
        <v>ACT2018</v>
      </c>
    </row>
    <row r="42" spans="7:12">
      <c r="H42" s="7" t="s">
        <v>308</v>
      </c>
      <c r="I42" s="24" t="str">
        <f>"GLTRANSACTIONS_"&amp;I$16</f>
        <v>GLTRANSACTIONS_2020</v>
      </c>
      <c r="J42" s="24" t="str">
        <f>"GLTRANSACTIONS_"&amp;J$16</f>
        <v>GLTRANSACTIONS_2019</v>
      </c>
      <c r="L42" s="24" t="str">
        <f>"GLTRANSACTIONS_"&amp;L$16</f>
        <v>GLTRANSACTIONS_2018</v>
      </c>
    </row>
    <row r="43" spans="7:12">
      <c r="H43" s="7" t="s">
        <v>268</v>
      </c>
      <c r="I43" s="24" t="str">
        <f>"BUD"&amp;I$16</f>
        <v>BUD2020</v>
      </c>
      <c r="J43" s="24" t="str">
        <f>"BUD"&amp;J$16</f>
        <v>BUD2019</v>
      </c>
      <c r="K43" s="24" t="str">
        <f>"BUD"&amp;K$16</f>
        <v>BUD2021</v>
      </c>
    </row>
    <row r="44" spans="7:12">
      <c r="H44" s="7" t="s">
        <v>309</v>
      </c>
      <c r="I44" s="24" t="str">
        <f>"BUD"&amp;I$16&amp;"_DETAIL"</f>
        <v>BUD2020_DETAIL</v>
      </c>
      <c r="J44" s="24" t="str">
        <f>"BUD"&amp;J$16&amp;"_DETAIL"</f>
        <v>BUD2019_DETAIL</v>
      </c>
      <c r="K44" s="24" t="str">
        <f>"BUD"&amp;K$16&amp;"_DETAIL"</f>
        <v>BUD2021_DETAIL</v>
      </c>
    </row>
    <row r="46" spans="7:12">
      <c r="G46" s="21" t="s">
        <v>310</v>
      </c>
      <c r="H46" s="22"/>
    </row>
    <row r="47" spans="7:12">
      <c r="H47" s="7" t="s">
        <v>311</v>
      </c>
      <c r="I47" s="24" t="str">
        <f>"ACT_PAY12_"&amp;I$16</f>
        <v>ACT_PAY12_2020</v>
      </c>
      <c r="J47" s="24" t="str">
        <f>"ACT_PAY12_"&amp;J$16</f>
        <v>ACT_PAY12_2019</v>
      </c>
      <c r="L47" s="24" t="str">
        <f>"ACT_PAY12_"&amp;L$16</f>
        <v>ACT_PAY12_2018</v>
      </c>
    </row>
    <row r="48" spans="7:12">
      <c r="H48" s="7" t="s">
        <v>312</v>
      </c>
      <c r="I48" s="24" t="str">
        <f>"ACT_PAY27_"&amp;I$16</f>
        <v>ACT_PAY27_2020</v>
      </c>
      <c r="J48" s="24" t="str">
        <f>"ACT_PAY27_"&amp;J$16</f>
        <v>ACT_PAY27_2019</v>
      </c>
      <c r="L48" s="24" t="str">
        <f>"ACT_PAY27_"&amp;L$16</f>
        <v>ACT_PAY27_2018</v>
      </c>
    </row>
    <row r="49" spans="5:24">
      <c r="H49" s="7" t="s">
        <v>313</v>
      </c>
      <c r="I49" s="24" t="str">
        <f>"BUD_PAY12_"&amp;I$16</f>
        <v>BUD_PAY12_2020</v>
      </c>
      <c r="J49" s="24" t="str">
        <f>"BUD_PAY12_"&amp;J$16</f>
        <v>BUD_PAY12_2019</v>
      </c>
      <c r="K49" s="24" t="str">
        <f>"BUD_PAY12_"&amp;K$16</f>
        <v>BUD_PAY12_2021</v>
      </c>
    </row>
    <row r="50" spans="5:24">
      <c r="H50" s="7" t="s">
        <v>314</v>
      </c>
      <c r="I50" s="24" t="str">
        <f>"BUD_PAY27_"&amp;I$16</f>
        <v>BUD_PAY27_2020</v>
      </c>
      <c r="J50" s="24" t="str">
        <f>"BUD_PAY27_"&amp;J$16</f>
        <v>BUD_PAY27_2019</v>
      </c>
      <c r="K50" s="24" t="str">
        <f>"BUD_PAY27_"&amp;K$16</f>
        <v>BUD_PAY27_2021</v>
      </c>
    </row>
    <row r="52" spans="5:24">
      <c r="G52" s="21" t="s">
        <v>315</v>
      </c>
      <c r="H52" s="22"/>
    </row>
    <row r="53" spans="5:24">
      <c r="H53" s="7" t="s">
        <v>307</v>
      </c>
      <c r="I53" s="24" t="str">
        <f>"ACT_PROV_"&amp;I$16</f>
        <v>ACT_PROV_2020</v>
      </c>
      <c r="J53" s="24" t="str">
        <f>"ACT_PROV_"&amp;J$16</f>
        <v>ACT_PROV_2019</v>
      </c>
      <c r="L53" s="24" t="str">
        <f>"ACT_PROV_"&amp;L$16</f>
        <v>ACT_PROV_2018</v>
      </c>
    </row>
    <row r="54" spans="5:24">
      <c r="H54" s="7" t="s">
        <v>268</v>
      </c>
      <c r="I54" s="24" t="str">
        <f>"BUD_PROV_"&amp;I$16</f>
        <v>BUD_PROV_2020</v>
      </c>
      <c r="J54" s="24" t="str">
        <f>"BUD_PROV_"&amp;J$16</f>
        <v>BUD_PROV_2019</v>
      </c>
      <c r="K54" s="24" t="str">
        <f>"BUD_PROV_"&amp;K$16</f>
        <v>BUD_PROV_2021</v>
      </c>
    </row>
    <row r="59" spans="5:24" ht="16.8"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5:24" s="207" customFormat="1" ht="16.8">
      <c r="E60" s="208"/>
      <c r="H60" s="209"/>
      <c r="I60" s="209"/>
      <c r="J60" s="210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</row>
    <row r="61" spans="5:24" s="207" customFormat="1" ht="16.8">
      <c r="E61" s="208"/>
      <c r="H61" s="209"/>
      <c r="I61" s="209"/>
      <c r="J61" s="212"/>
      <c r="K61" s="213" t="s">
        <v>478</v>
      </c>
      <c r="L61" s="213" t="s">
        <v>479</v>
      </c>
      <c r="M61" s="213" t="s">
        <v>480</v>
      </c>
      <c r="N61" s="213" t="s">
        <v>481</v>
      </c>
      <c r="O61" s="213" t="s">
        <v>482</v>
      </c>
      <c r="P61" s="213" t="s">
        <v>483</v>
      </c>
      <c r="Q61" s="213" t="s">
        <v>484</v>
      </c>
      <c r="R61" s="213" t="s">
        <v>485</v>
      </c>
      <c r="S61" s="213" t="s">
        <v>486</v>
      </c>
      <c r="T61" s="213" t="s">
        <v>487</v>
      </c>
      <c r="U61" s="213" t="s">
        <v>488</v>
      </c>
      <c r="V61" s="213" t="s">
        <v>489</v>
      </c>
      <c r="W61" s="213" t="s">
        <v>490</v>
      </c>
      <c r="X61" s="213" t="s">
        <v>491</v>
      </c>
    </row>
    <row r="62" spans="5:24" s="207" customFormat="1" ht="16.8">
      <c r="E62" s="208"/>
      <c r="H62" s="214" t="s">
        <v>523</v>
      </c>
      <c r="I62" s="215" t="str">
        <f>IF($O62="","","Dept.Entity="&amp;$O62)</f>
        <v/>
      </c>
      <c r="J62" s="212"/>
      <c r="K62" s="215" t="s">
        <v>524</v>
      </c>
      <c r="L62" s="216" t="s">
        <v>525</v>
      </c>
      <c r="M62" s="216" t="s">
        <v>526</v>
      </c>
      <c r="N62" s="217" t="b">
        <v>1</v>
      </c>
      <c r="O62" s="98"/>
      <c r="P62" s="216" t="b">
        <v>1</v>
      </c>
      <c r="Q62" s="216" t="b">
        <v>0</v>
      </c>
      <c r="R62" s="216"/>
      <c r="S62" s="216"/>
      <c r="T62" s="216"/>
      <c r="U62" s="216" t="s">
        <v>527</v>
      </c>
      <c r="V62" s="216" t="s">
        <v>283</v>
      </c>
      <c r="W62" s="216"/>
      <c r="X62" s="216" t="s">
        <v>492</v>
      </c>
    </row>
    <row r="63" spans="5:24" s="207" customFormat="1" ht="16.8">
      <c r="E63" s="208"/>
      <c r="H63" s="209"/>
      <c r="I63" s="209"/>
      <c r="J63" s="212"/>
      <c r="K63" s="215"/>
      <c r="L63" s="215"/>
      <c r="M63" s="215"/>
      <c r="N63" s="217"/>
      <c r="O63" s="98"/>
      <c r="P63" s="216"/>
      <c r="Q63" s="215"/>
      <c r="R63" s="215"/>
      <c r="S63" s="215"/>
      <c r="T63" s="215"/>
      <c r="U63" s="215"/>
      <c r="V63" s="215"/>
      <c r="W63" s="215"/>
      <c r="X63" s="215"/>
    </row>
    <row r="64" spans="5:24" s="207" customFormat="1" ht="16.8">
      <c r="E64" s="208"/>
      <c r="H64" s="209"/>
      <c r="I64" s="215" t="str">
        <f>IF($O64=0,"","Dept.Entity="&amp;$O64)</f>
        <v/>
      </c>
      <c r="J64" s="212"/>
      <c r="K64" s="215"/>
      <c r="L64" s="215"/>
      <c r="M64" s="215"/>
      <c r="N64" s="215"/>
      <c r="O64" s="98"/>
      <c r="P64" s="215"/>
      <c r="Q64" s="215"/>
      <c r="R64" s="215"/>
      <c r="S64" s="215"/>
      <c r="T64" s="215"/>
      <c r="U64" s="215"/>
      <c r="V64" s="215"/>
      <c r="W64" s="215"/>
      <c r="X64" s="215"/>
    </row>
    <row r="65" spans="5:24" s="207" customFormat="1" ht="16.8">
      <c r="E65" s="208"/>
      <c r="H65" s="209"/>
      <c r="I65" s="209"/>
      <c r="J65" s="212"/>
      <c r="K65" s="215"/>
      <c r="L65" s="215"/>
      <c r="M65" s="215"/>
      <c r="N65" s="215"/>
      <c r="O65" s="98"/>
      <c r="P65" s="215"/>
      <c r="Q65" s="215"/>
      <c r="R65" s="215"/>
      <c r="S65" s="215"/>
      <c r="T65" s="215"/>
      <c r="U65" s="215"/>
      <c r="V65" s="215"/>
      <c r="W65" s="215"/>
      <c r="X65" s="215"/>
    </row>
    <row r="66" spans="5:24" s="207" customFormat="1" ht="16.8">
      <c r="E66" s="208"/>
      <c r="H66" s="209"/>
      <c r="I66" s="209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</row>
  </sheetData>
  <sheetProtection formatCells="0" autoFilter="0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Z75"/>
  <sheetViews>
    <sheetView showGridLines="0" showRowColHeaders="0" tabSelected="1" topLeftCell="E17" zoomScaleNormal="100" workbookViewId="0">
      <pane xSplit="2" ySplit="6" topLeftCell="M23" activePane="bottomRight" state="frozen"/>
      <selection activeCell="E17" sqref="E17"/>
      <selection pane="topRight" activeCell="G17" sqref="G17"/>
      <selection pane="bottomLeft" activeCell="E23" sqref="E23"/>
      <selection pane="bottomRight" activeCell="M23" sqref="M23"/>
    </sheetView>
  </sheetViews>
  <sheetFormatPr defaultColWidth="13.69921875" defaultRowHeight="15"/>
  <cols>
    <col min="1" max="1" width="37.5" style="94" customWidth="1"/>
    <col min="2" max="2" width="11.19921875" style="94" customWidth="1"/>
    <col min="3" max="3" width="10" style="94" bestFit="1" customWidth="1"/>
    <col min="4" max="4" width="6" style="94" customWidth="1"/>
    <col min="5" max="5" width="1" style="94" customWidth="1"/>
    <col min="6" max="6" width="44.5" style="94" customWidth="1"/>
    <col min="7" max="9" width="21.5" style="93" customWidth="1"/>
    <col min="10" max="12" width="21.5" style="124" hidden="1" customWidth="1"/>
    <col min="13" max="14" width="21.5" style="124" customWidth="1"/>
    <col min="15" max="21" width="21.5" style="124" hidden="1" customWidth="1"/>
    <col min="22" max="22" width="21.5" style="124" customWidth="1"/>
    <col min="23" max="23" width="21.5" style="93" customWidth="1"/>
    <col min="24" max="24" width="21.3984375" style="93" customWidth="1"/>
    <col min="25" max="16384" width="13.69921875" style="93"/>
  </cols>
  <sheetData>
    <row r="1" spans="1:26">
      <c r="A1" s="123"/>
      <c r="B1" s="123"/>
      <c r="C1" s="123"/>
      <c r="D1" s="123"/>
      <c r="E1" s="123"/>
      <c r="F1" s="123"/>
      <c r="G1" s="124"/>
      <c r="H1" s="124"/>
      <c r="I1" s="124"/>
      <c r="W1" s="124"/>
      <c r="X1" s="124"/>
      <c r="Y1" s="124"/>
      <c r="Z1" s="124"/>
    </row>
    <row r="2" spans="1:26">
      <c r="A2" s="123"/>
      <c r="B2" s="123"/>
      <c r="C2" s="123"/>
      <c r="D2" s="123"/>
      <c r="E2" s="123"/>
      <c r="F2" s="123"/>
      <c r="G2" s="124"/>
      <c r="H2" s="124"/>
      <c r="I2" s="124"/>
      <c r="W2" s="124"/>
      <c r="X2" s="124"/>
      <c r="Y2" s="124"/>
      <c r="Z2" s="124"/>
    </row>
    <row r="3" spans="1:26" ht="16.8">
      <c r="A3" s="113"/>
      <c r="B3" s="113"/>
      <c r="C3" s="113"/>
      <c r="D3" s="113"/>
      <c r="E3" s="113"/>
      <c r="F3" s="113"/>
      <c r="G3" s="113" t="str">
        <f>G9&amp;G5</f>
        <v>ACT2020.YTD</v>
      </c>
      <c r="H3" s="113"/>
      <c r="I3" s="113" t="str">
        <f>G8&amp;I5&amp;"; INITIATIVEID.INITIATIVEID NOT IN (202001, 202002, 202003, 202004, 202005, 202006, 202007, 202008, 202009, 202010, 202011, 202012)"</f>
        <v>BUD2020.TOT; INITIATIVEID.INITIATIVEID NOT IN (202001, 202002, 202003, 202004, 202005, 202006, 202007, 202008, 202009, 202010, 202011, 202012)</v>
      </c>
      <c r="J3" s="113" t="str">
        <f>$G8&amp;I$5&amp;"; InitiativeID="&amp;J$6</f>
        <v>BUD2020.TOT; InitiativeID=202001</v>
      </c>
      <c r="K3" s="113" t="str">
        <f t="shared" ref="K3:U3" si="0">$G8&amp;J$5&amp;"; InitiativeID="&amp;K$6</f>
        <v>BUD2020.TOT; InitiativeID=202002</v>
      </c>
      <c r="L3" s="113" t="str">
        <f t="shared" si="0"/>
        <v>BUD2020.TOT; InitiativeID=202003</v>
      </c>
      <c r="M3" s="113" t="str">
        <f t="shared" si="0"/>
        <v>BUD2020.TOT; InitiativeID=202004</v>
      </c>
      <c r="N3" s="113" t="str">
        <f t="shared" si="0"/>
        <v>BUD2020.TOT; InitiativeID=202005</v>
      </c>
      <c r="O3" s="113" t="str">
        <f t="shared" si="0"/>
        <v>BUD2020.TOT; InitiativeID=202006</v>
      </c>
      <c r="P3" s="113" t="str">
        <f t="shared" si="0"/>
        <v>BUD2020.TOT; InitiativeID=202007</v>
      </c>
      <c r="Q3" s="113" t="str">
        <f t="shared" si="0"/>
        <v>BUD2020.TOT; InitiativeID=202008</v>
      </c>
      <c r="R3" s="113" t="str">
        <f t="shared" si="0"/>
        <v>BUD2020.TOT; InitiativeID=202009</v>
      </c>
      <c r="S3" s="113" t="str">
        <f t="shared" si="0"/>
        <v>BUD2020.TOT; InitiativeID=202010</v>
      </c>
      <c r="T3" s="113" t="str">
        <f t="shared" si="0"/>
        <v>BUD2020.TOT; InitiativeID=202011</v>
      </c>
      <c r="U3" s="113" t="str">
        <f t="shared" si="0"/>
        <v>BUD2020.TOT; InitiativeID=202012</v>
      </c>
      <c r="V3" s="113" t="str">
        <f>G8&amp;I5</f>
        <v>BUD2020.TOT</v>
      </c>
      <c r="W3" s="113" t="str">
        <f>G10&amp;W5</f>
        <v>CYF2020.TOT</v>
      </c>
      <c r="X3" s="113"/>
      <c r="Y3" s="113"/>
      <c r="Z3" s="113"/>
    </row>
    <row r="4" spans="1:26">
      <c r="A4" s="123"/>
      <c r="B4" s="123"/>
      <c r="C4" s="123"/>
      <c r="D4" s="123"/>
      <c r="E4" s="123"/>
      <c r="F4" s="123"/>
      <c r="G4" s="108"/>
      <c r="H4" s="108">
        <f>G4/$G$7*12</f>
        <v>0</v>
      </c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>
        <f>W4-I4</f>
        <v>0</v>
      </c>
      <c r="Y4" s="109">
        <f>IF(I4=0,0,X4/I4)</f>
        <v>0</v>
      </c>
      <c r="Z4" s="109">
        <f>IF(H4=0,0,(W4-H4)/H4)</f>
        <v>0</v>
      </c>
    </row>
    <row r="5" spans="1:26" ht="16.8">
      <c r="A5" s="123"/>
      <c r="B5" s="123"/>
      <c r="C5" s="123"/>
      <c r="D5" s="123"/>
      <c r="E5" s="123"/>
      <c r="F5" s="123"/>
      <c r="G5" s="115" t="s">
        <v>333</v>
      </c>
      <c r="H5" s="115"/>
      <c r="I5" s="115" t="s">
        <v>334</v>
      </c>
      <c r="J5" s="115" t="s">
        <v>334</v>
      </c>
      <c r="K5" s="115" t="s">
        <v>334</v>
      </c>
      <c r="L5" s="115" t="s">
        <v>334</v>
      </c>
      <c r="M5" s="115" t="s">
        <v>334</v>
      </c>
      <c r="N5" s="115" t="s">
        <v>334</v>
      </c>
      <c r="O5" s="115" t="s">
        <v>334</v>
      </c>
      <c r="P5" s="115" t="s">
        <v>334</v>
      </c>
      <c r="Q5" s="115" t="s">
        <v>334</v>
      </c>
      <c r="R5" s="115" t="s">
        <v>334</v>
      </c>
      <c r="S5" s="115" t="s">
        <v>334</v>
      </c>
      <c r="T5" s="115" t="s">
        <v>334</v>
      </c>
      <c r="U5" s="115" t="s">
        <v>334</v>
      </c>
      <c r="V5" s="115" t="s">
        <v>334</v>
      </c>
      <c r="W5" s="115" t="s">
        <v>334</v>
      </c>
      <c r="X5" s="124"/>
      <c r="Y5" s="124"/>
      <c r="Z5" s="124"/>
    </row>
    <row r="6" spans="1:26">
      <c r="A6" s="123"/>
      <c r="B6" s="123"/>
      <c r="C6" s="123"/>
      <c r="D6" s="123"/>
      <c r="E6" s="123"/>
      <c r="F6" s="123"/>
      <c r="G6" s="124"/>
      <c r="H6" s="124"/>
      <c r="I6" s="124"/>
      <c r="J6" s="206">
        <f>Variables!$I$16*100+J7</f>
        <v>202001</v>
      </c>
      <c r="K6" s="206">
        <f>Variables!$I$16*100+K7</f>
        <v>202002</v>
      </c>
      <c r="L6" s="206">
        <f>Variables!$I$16*100+L7</f>
        <v>202003</v>
      </c>
      <c r="M6" s="206">
        <f>Variables!$I$16*100+M7</f>
        <v>202004</v>
      </c>
      <c r="N6" s="206">
        <f>Variables!$I$16*100+N7</f>
        <v>202005</v>
      </c>
      <c r="O6" s="206">
        <f>Variables!$I$16*100+O7</f>
        <v>202006</v>
      </c>
      <c r="P6" s="206">
        <f>Variables!$I$16*100+P7</f>
        <v>202007</v>
      </c>
      <c r="Q6" s="206">
        <f>Variables!$I$16*100+Q7</f>
        <v>202008</v>
      </c>
      <c r="R6" s="206">
        <f>Variables!$I$16*100+R7</f>
        <v>202009</v>
      </c>
      <c r="S6" s="206">
        <f>Variables!$I$16*100+S7</f>
        <v>202010</v>
      </c>
      <c r="T6" s="206">
        <f>Variables!$I$16*100+T7</f>
        <v>202011</v>
      </c>
      <c r="U6" s="206">
        <f>Variables!$I$16*100+U7</f>
        <v>202012</v>
      </c>
      <c r="W6" s="124"/>
      <c r="X6" s="124"/>
      <c r="Y6" s="124"/>
      <c r="Z6" s="124"/>
    </row>
    <row r="7" spans="1:26" ht="16.8">
      <c r="A7" s="123"/>
      <c r="B7" s="123"/>
      <c r="C7" s="123"/>
      <c r="D7" s="123"/>
      <c r="E7" s="123"/>
      <c r="F7" s="123"/>
      <c r="G7" s="116" cm="1">
        <f t="array" ref="G7">_xll.GetPeriod("System")</f>
        <v>8</v>
      </c>
      <c r="H7" s="124"/>
      <c r="I7" s="124"/>
      <c r="J7" s="124">
        <v>1</v>
      </c>
      <c r="K7" s="124">
        <f>J7+1</f>
        <v>2</v>
      </c>
      <c r="L7" s="124">
        <f t="shared" ref="L7:U7" si="1">K7+1</f>
        <v>3</v>
      </c>
      <c r="M7" s="124">
        <f t="shared" si="1"/>
        <v>4</v>
      </c>
      <c r="N7" s="124">
        <f t="shared" si="1"/>
        <v>5</v>
      </c>
      <c r="O7" s="124">
        <f t="shared" si="1"/>
        <v>6</v>
      </c>
      <c r="P7" s="124">
        <f t="shared" si="1"/>
        <v>7</v>
      </c>
      <c r="Q7" s="124">
        <f t="shared" si="1"/>
        <v>8</v>
      </c>
      <c r="R7" s="124">
        <f t="shared" si="1"/>
        <v>9</v>
      </c>
      <c r="S7" s="124">
        <f t="shared" si="1"/>
        <v>10</v>
      </c>
      <c r="T7" s="124">
        <f t="shared" si="1"/>
        <v>11</v>
      </c>
      <c r="U7" s="124">
        <f t="shared" si="1"/>
        <v>12</v>
      </c>
      <c r="W7" s="124"/>
      <c r="X7" s="124"/>
      <c r="Y7" s="124"/>
      <c r="Z7" s="124"/>
    </row>
    <row r="8" spans="1:26" ht="16.8">
      <c r="A8" s="123"/>
      <c r="B8" s="123"/>
      <c r="C8" s="123"/>
      <c r="D8" s="123"/>
      <c r="E8" s="123"/>
      <c r="F8" s="123"/>
      <c r="G8" s="115" t="str">
        <f>Variables!$I$43</f>
        <v>BUD2020</v>
      </c>
      <c r="H8" s="124"/>
      <c r="I8" s="124"/>
      <c r="W8" s="124"/>
      <c r="X8" s="124"/>
      <c r="Y8" s="124"/>
      <c r="Z8" s="124"/>
    </row>
    <row r="9" spans="1:26" ht="16.8">
      <c r="A9" s="123"/>
      <c r="B9" s="123"/>
      <c r="C9" s="123"/>
      <c r="D9" s="123"/>
      <c r="E9" s="123"/>
      <c r="F9" s="123"/>
      <c r="G9" s="115" t="str">
        <f>Variables!$I$41</f>
        <v>ACT2020</v>
      </c>
      <c r="H9" s="124"/>
      <c r="I9" s="124"/>
      <c r="W9" s="124"/>
      <c r="X9" s="124"/>
      <c r="Y9" s="124"/>
      <c r="Z9" s="124"/>
    </row>
    <row r="10" spans="1:26" ht="16.8">
      <c r="A10" s="123"/>
      <c r="B10" s="123"/>
      <c r="C10" s="123"/>
      <c r="D10" s="123"/>
      <c r="E10" s="123"/>
      <c r="F10" s="123"/>
      <c r="G10" s="115" t="str">
        <f>"CYF"&amp;Variables!I16</f>
        <v>CYF2020</v>
      </c>
      <c r="H10" s="124"/>
      <c r="I10" s="124"/>
      <c r="W10" s="124"/>
      <c r="X10" s="124"/>
      <c r="Y10" s="124"/>
      <c r="Z10" s="124"/>
    </row>
    <row r="11" spans="1:26" ht="16.8">
      <c r="A11" s="123"/>
      <c r="B11" s="204" t="s">
        <v>516</v>
      </c>
      <c r="C11" s="124"/>
      <c r="D11" s="124"/>
      <c r="E11" s="124"/>
      <c r="F11" s="123"/>
      <c r="G11" s="124"/>
      <c r="H11" s="124"/>
      <c r="I11" s="124"/>
      <c r="W11" s="124"/>
      <c r="X11" s="124"/>
      <c r="Y11" s="124"/>
      <c r="Z11" s="124"/>
    </row>
    <row r="12" spans="1:26" ht="16.8">
      <c r="A12" s="123"/>
      <c r="B12" s="123"/>
      <c r="C12" s="114" t="s">
        <v>462</v>
      </c>
      <c r="D12" s="114"/>
      <c r="E12" s="114"/>
      <c r="F12" s="114"/>
      <c r="G12" s="114"/>
      <c r="H12" s="114"/>
      <c r="I12" s="114"/>
      <c r="J12" s="114" t="str">
        <f>IF(SUM(J24:J74)=0,"[HideColumn]","")</f>
        <v>[HideColumn]</v>
      </c>
      <c r="K12" s="114" t="str">
        <f t="shared" ref="K12:U12" si="2">IF(SUM(K24:K74)=0,"[HideColumn]","")</f>
        <v>[HideColumn]</v>
      </c>
      <c r="L12" s="114" t="str">
        <f t="shared" si="2"/>
        <v>[HideColumn]</v>
      </c>
      <c r="M12" s="114" t="str">
        <f t="shared" si="2"/>
        <v>[HideColumn]</v>
      </c>
      <c r="N12" s="114" t="str">
        <f t="shared" si="2"/>
        <v>[HideColumn]</v>
      </c>
      <c r="O12" s="114" t="str">
        <f t="shared" si="2"/>
        <v>[HideColumn]</v>
      </c>
      <c r="P12" s="114" t="str">
        <f t="shared" si="2"/>
        <v>[HideColumn]</v>
      </c>
      <c r="Q12" s="114" t="str">
        <f t="shared" si="2"/>
        <v>[HideColumn]</v>
      </c>
      <c r="R12" s="114" t="str">
        <f t="shared" si="2"/>
        <v>[HideColumn]</v>
      </c>
      <c r="S12" s="114" t="str">
        <f t="shared" si="2"/>
        <v>[HideColumn]</v>
      </c>
      <c r="T12" s="114" t="str">
        <f t="shared" si="2"/>
        <v>[HideColumn]</v>
      </c>
      <c r="U12" s="114" t="str">
        <f t="shared" si="2"/>
        <v>[HideColumn]</v>
      </c>
      <c r="V12" s="114"/>
      <c r="W12" s="114"/>
      <c r="X12" s="114"/>
      <c r="Y12" s="114"/>
      <c r="Z12" s="114"/>
    </row>
    <row r="13" spans="1:26" ht="16.8">
      <c r="A13" s="123"/>
      <c r="B13" s="123"/>
      <c r="C13" s="114"/>
      <c r="D13" s="123"/>
      <c r="E13" s="123"/>
      <c r="F13" s="123"/>
      <c r="G13" s="124"/>
      <c r="H13" s="124"/>
      <c r="I13" s="124"/>
      <c r="W13" s="124"/>
      <c r="X13" s="124"/>
      <c r="Y13" s="124"/>
      <c r="Z13" s="124"/>
    </row>
    <row r="14" spans="1:26" ht="16.8">
      <c r="A14" s="123"/>
      <c r="B14" s="123"/>
      <c r="C14" s="114"/>
      <c r="D14" s="123"/>
      <c r="E14" s="123"/>
      <c r="F14" s="116" t="s">
        <v>529</v>
      </c>
      <c r="G14" s="116" t="s">
        <v>531</v>
      </c>
      <c r="H14" s="124"/>
      <c r="I14" s="124"/>
      <c r="W14" s="124"/>
      <c r="X14" s="124"/>
      <c r="Y14" s="124"/>
      <c r="Z14" s="124"/>
    </row>
    <row r="15" spans="1:26" ht="16.8">
      <c r="A15" s="123"/>
      <c r="B15" s="123"/>
      <c r="C15" s="114"/>
      <c r="D15" s="123"/>
      <c r="E15" s="123"/>
      <c r="F15" s="116" t="s">
        <v>530</v>
      </c>
      <c r="G15" s="116" t="str">
        <f>G14&amp;IF(Variables!I62="",""," AND "&amp;Variables!I62)</f>
        <v>ACCT.Statement.STATEMENT IN ('HoursJC', 'Hours', 'IS')</v>
      </c>
      <c r="H15" s="124"/>
      <c r="I15" s="124"/>
      <c r="W15" s="124"/>
      <c r="X15" s="124"/>
      <c r="Y15" s="124"/>
      <c r="Z15" s="124"/>
    </row>
    <row r="16" spans="1:26" ht="16.8">
      <c r="A16" s="123"/>
      <c r="B16" s="123"/>
      <c r="C16" s="114"/>
      <c r="D16" s="123"/>
      <c r="E16" s="123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spans="1:26" ht="7.5" customHeight="1">
      <c r="A17" s="123"/>
      <c r="B17" s="123"/>
      <c r="C17" s="114"/>
      <c r="D17" s="123"/>
      <c r="E17" s="123"/>
      <c r="F17" s="123"/>
      <c r="G17" s="124"/>
      <c r="H17" s="124"/>
      <c r="I17" s="124"/>
      <c r="W17" s="124"/>
      <c r="X17" s="124"/>
      <c r="Y17" s="124"/>
      <c r="Z17" s="124"/>
    </row>
    <row r="18" spans="1:26" s="95" customFormat="1" ht="27" customHeight="1">
      <c r="A18" s="125"/>
      <c r="B18" s="125"/>
      <c r="C18" s="114"/>
      <c r="D18" s="125"/>
      <c r="E18" s="125"/>
      <c r="F18" s="102" t="s">
        <v>270</v>
      </c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</row>
    <row r="19" spans="1:26" s="95" customFormat="1" ht="19.2">
      <c r="A19" s="126"/>
      <c r="B19" s="126"/>
      <c r="C19" s="114"/>
      <c r="D19" s="126"/>
      <c r="E19" s="126"/>
      <c r="F19" s="103" t="str">
        <f>Variables!$I$19</f>
        <v>KHA Health</v>
      </c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</row>
    <row r="20" spans="1:26" s="95" customFormat="1" ht="19.2">
      <c r="A20" s="125"/>
      <c r="B20" s="125"/>
      <c r="C20" s="114"/>
      <c r="D20" s="125"/>
      <c r="E20" s="125"/>
      <c r="F20" s="103" t="str">
        <f>"For The "&amp;Variables!$I$21</f>
        <v>For The Period Ending February 29, 2020</v>
      </c>
      <c r="G20" s="205" t="str" cm="1">
        <f t="array" ref="G20">_xll.GetData("Period.CY_Month", "Code="&amp;Variables!$I$15)</f>
        <v>Feb-2020</v>
      </c>
      <c r="H20" s="205" t="str">
        <f>G20</f>
        <v>Feb-2020</v>
      </c>
      <c r="I20" s="205" t="s">
        <v>521</v>
      </c>
      <c r="J20" s="205" t="str" cm="1">
        <f t="array" ref="J20">_xll.GetData("Period.CY_Month", "Code="&amp;J7)</f>
        <v>Jul-2019</v>
      </c>
      <c r="K20" s="205" t="str" cm="1">
        <f t="array" ref="K20">_xll.GetData("Period.CY_Month", "Code="&amp;K7)</f>
        <v>Aug-2019</v>
      </c>
      <c r="L20" s="205" t="str" cm="1">
        <f t="array" ref="L20">_xll.GetData("Period.CY_Month", "Code="&amp;L7)</f>
        <v>Sep-2019</v>
      </c>
      <c r="M20" s="205" t="str" cm="1">
        <f t="array" ref="M20">_xll.GetData("Period.CY_Month", "Code="&amp;M7)</f>
        <v>Oct-2019</v>
      </c>
      <c r="N20" s="205" t="str" cm="1">
        <f t="array" ref="N20">_xll.GetData("Period.CY_Month", "Code="&amp;N7)</f>
        <v>Nov-2019</v>
      </c>
      <c r="O20" s="205" t="str" cm="1">
        <f t="array" ref="O20">_xll.GetData("Period.CY_Month", "Code="&amp;O7)</f>
        <v>Dec-2019</v>
      </c>
      <c r="P20" s="205" t="str" cm="1">
        <f t="array" ref="P20">_xll.GetData("Period.CY_Month", "Code="&amp;P7)</f>
        <v>Jan-2020</v>
      </c>
      <c r="Q20" s="205" t="str" cm="1">
        <f t="array" ref="Q20">_xll.GetData("Period.CY_Month", "Code="&amp;Q7)</f>
        <v>Feb-2020</v>
      </c>
      <c r="R20" s="205" t="str" cm="1">
        <f t="array" ref="R20">_xll.GetData("Period.CY_Month", "Code="&amp;R7)</f>
        <v>Mar-2020</v>
      </c>
      <c r="S20" s="205" t="str" cm="1">
        <f t="array" ref="S20">_xll.GetData("Period.CY_Month", "Code="&amp;S7)</f>
        <v>Apr-2020</v>
      </c>
      <c r="T20" s="205" t="str" cm="1">
        <f t="array" ref="T20">_xll.GetData("Period.CY_Month", "Code="&amp;T7)</f>
        <v>May-2020</v>
      </c>
      <c r="U20" s="205" t="str" cm="1">
        <f t="array" ref="U20">_xll.GetData("Period.CY_Month", "Code="&amp;U7)</f>
        <v>Jun-2020</v>
      </c>
      <c r="V20" s="205" t="str">
        <f>"As of "&amp;G20</f>
        <v>As of Feb-2020</v>
      </c>
      <c r="W20" s="205" t="str">
        <f>"As of "&amp;G20</f>
        <v>As of Feb-2020</v>
      </c>
      <c r="X20" s="127"/>
      <c r="Y20" s="127"/>
      <c r="Z20" s="127"/>
    </row>
    <row r="21" spans="1:26" s="95" customFormat="1" ht="13.5" customHeight="1">
      <c r="A21" s="125"/>
      <c r="B21" s="125"/>
      <c r="C21" s="114"/>
      <c r="D21" s="125"/>
      <c r="E21" s="125"/>
      <c r="F21" s="128" t="str">
        <f>Variables!I35</f>
        <v/>
      </c>
      <c r="G21" s="104">
        <f>Variables!I16</f>
        <v>2020</v>
      </c>
      <c r="H21" s="104" t="s">
        <v>272</v>
      </c>
      <c r="I21" s="104" t="s">
        <v>272</v>
      </c>
      <c r="J21" s="104" t="s">
        <v>268</v>
      </c>
      <c r="K21" s="104" t="s">
        <v>268</v>
      </c>
      <c r="L21" s="104" t="s">
        <v>268</v>
      </c>
      <c r="M21" s="104" t="s">
        <v>268</v>
      </c>
      <c r="N21" s="104" t="s">
        <v>268</v>
      </c>
      <c r="O21" s="104" t="s">
        <v>268</v>
      </c>
      <c r="P21" s="104" t="s">
        <v>268</v>
      </c>
      <c r="Q21" s="104" t="s">
        <v>268</v>
      </c>
      <c r="R21" s="104" t="s">
        <v>268</v>
      </c>
      <c r="S21" s="104" t="s">
        <v>268</v>
      </c>
      <c r="T21" s="104" t="s">
        <v>268</v>
      </c>
      <c r="U21" s="104" t="s">
        <v>268</v>
      </c>
      <c r="V21" s="104" t="s">
        <v>520</v>
      </c>
      <c r="W21" s="104" t="s">
        <v>272</v>
      </c>
      <c r="X21" s="104" t="s">
        <v>274</v>
      </c>
      <c r="Y21" s="104" t="s">
        <v>268</v>
      </c>
      <c r="Z21" s="104" t="s">
        <v>267</v>
      </c>
    </row>
    <row r="22" spans="1:26" s="95" customFormat="1" ht="13.5" customHeight="1">
      <c r="A22" s="113" t="s">
        <v>83</v>
      </c>
      <c r="B22" s="124"/>
      <c r="C22" s="114"/>
      <c r="D22" s="125"/>
      <c r="E22" s="125"/>
      <c r="F22" s="129"/>
      <c r="G22" s="104" t="s">
        <v>269</v>
      </c>
      <c r="H22" s="104" t="s">
        <v>267</v>
      </c>
      <c r="I22" s="104" t="s">
        <v>268</v>
      </c>
      <c r="J22" s="104" t="s">
        <v>522</v>
      </c>
      <c r="K22" s="104" t="s">
        <v>522</v>
      </c>
      <c r="L22" s="104" t="s">
        <v>522</v>
      </c>
      <c r="M22" s="104" t="s">
        <v>522</v>
      </c>
      <c r="N22" s="104" t="s">
        <v>522</v>
      </c>
      <c r="O22" s="104" t="s">
        <v>522</v>
      </c>
      <c r="P22" s="104" t="s">
        <v>522</v>
      </c>
      <c r="Q22" s="104" t="s">
        <v>522</v>
      </c>
      <c r="R22" s="104" t="s">
        <v>522</v>
      </c>
      <c r="S22" s="104" t="s">
        <v>522</v>
      </c>
      <c r="T22" s="104" t="s">
        <v>522</v>
      </c>
      <c r="U22" s="104" t="s">
        <v>522</v>
      </c>
      <c r="V22" s="104" t="s">
        <v>268</v>
      </c>
      <c r="W22" s="104" t="s">
        <v>271</v>
      </c>
      <c r="X22" s="104" t="s">
        <v>275</v>
      </c>
      <c r="Y22" s="117" t="s">
        <v>273</v>
      </c>
      <c r="Z22" s="104" t="s">
        <v>273</v>
      </c>
    </row>
    <row r="23" spans="1:26" ht="16.8">
      <c r="A23" s="113"/>
      <c r="B23" s="130"/>
      <c r="C23" s="114" t="str">
        <f>C27</f>
        <v>[HideRow]</v>
      </c>
      <c r="D23" s="130"/>
      <c r="E23" s="130"/>
      <c r="F23" s="106" t="s">
        <v>192</v>
      </c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ht="16.8">
      <c r="A24" s="113" t="s">
        <v>193</v>
      </c>
      <c r="B24" s="130"/>
      <c r="C24" s="114" t="str">
        <f>IF(AND(MAX(G24:Z24)=0,MIN(G24:Z24)=0),"[HideRow]","")</f>
        <v>[HideRow]</v>
      </c>
      <c r="D24" s="130"/>
      <c r="E24" s="130"/>
      <c r="F24" s="107" t="s">
        <v>194</v>
      </c>
      <c r="G24" s="108">
        <v>0</v>
      </c>
      <c r="H24" s="108">
        <f>G24/$G$7*12</f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f>W24-I24</f>
        <v>0</v>
      </c>
      <c r="Y24" s="109">
        <f>IF(I24=0,0,X24/I24)</f>
        <v>0</v>
      </c>
      <c r="Z24" s="109">
        <f>IF(H24=0,0,(W24-H24)/H24)</f>
        <v>0</v>
      </c>
    </row>
    <row r="25" spans="1:26" ht="16.8">
      <c r="A25" s="113" t="s">
        <v>195</v>
      </c>
      <c r="B25" s="130"/>
      <c r="C25" s="114" t="str">
        <f>IF(AND(MAX(G25:Z25)=0,MIN(G25:Z25)=0),"[HideRow]","")</f>
        <v>[HideRow]</v>
      </c>
      <c r="D25" s="130"/>
      <c r="E25" s="130"/>
      <c r="F25" s="107" t="s">
        <v>196</v>
      </c>
      <c r="G25" s="108">
        <v>0</v>
      </c>
      <c r="H25" s="108">
        <f>G25/$G$7*12</f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f>W25-I25</f>
        <v>0</v>
      </c>
      <c r="Y25" s="109">
        <f>IF(I25=0,0,X25/I25)</f>
        <v>0</v>
      </c>
      <c r="Z25" s="109">
        <f>IF(H25=0,0,(W25-H25)/H25)</f>
        <v>0</v>
      </c>
    </row>
    <row r="26" spans="1:26" ht="16.8">
      <c r="A26" s="113" t="s">
        <v>197</v>
      </c>
      <c r="B26" s="130"/>
      <c r="C26" s="114" t="str">
        <f>IF(AND(MAX(G26:Z26)=0,MIN(G26:Z26)=0),"[HideRow]","")</f>
        <v>[HideRow]</v>
      </c>
      <c r="D26" s="130"/>
      <c r="E26" s="130"/>
      <c r="F26" s="107" t="s">
        <v>198</v>
      </c>
      <c r="G26" s="108">
        <v>0</v>
      </c>
      <c r="H26" s="108">
        <f>G26/$G$7*12</f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8">
        <v>0</v>
      </c>
      <c r="W26" s="108">
        <v>0</v>
      </c>
      <c r="X26" s="108">
        <f>W26-I26</f>
        <v>0</v>
      </c>
      <c r="Y26" s="109">
        <f>IF(I26=0,0,X26/I26)</f>
        <v>0</v>
      </c>
      <c r="Z26" s="109">
        <f>IF(H26=0,0,(W26-H26)/H26)</f>
        <v>0</v>
      </c>
    </row>
    <row r="27" spans="1:26" ht="16.8">
      <c r="A27" s="113"/>
      <c r="B27" s="130"/>
      <c r="C27" s="114" t="str">
        <f>IF(AND(MAX(G27:Z27)=0,MIN(G27:Z27)=0),"[HideRow]","")</f>
        <v>[HideRow]</v>
      </c>
      <c r="D27" s="130"/>
      <c r="E27" s="130"/>
      <c r="F27" s="110" t="s">
        <v>199</v>
      </c>
      <c r="G27" s="111">
        <f>SUM(G24:G26)</f>
        <v>0</v>
      </c>
      <c r="H27" s="111">
        <f>SUM(H24:H26)</f>
        <v>0</v>
      </c>
      <c r="I27" s="111">
        <f>SUM(I24:I26)</f>
        <v>0</v>
      </c>
      <c r="J27" s="111">
        <f>SUM(J24:J26)</f>
        <v>0</v>
      </c>
      <c r="K27" s="111">
        <f>SUM(K24:K26)</f>
        <v>0</v>
      </c>
      <c r="L27" s="111">
        <f>SUM(L24:L26)</f>
        <v>0</v>
      </c>
      <c r="M27" s="111">
        <f>SUM(M24:M26)</f>
        <v>0</v>
      </c>
      <c r="N27" s="111">
        <f>SUM(N24:N26)</f>
        <v>0</v>
      </c>
      <c r="O27" s="111">
        <f>SUM(O24:O26)</f>
        <v>0</v>
      </c>
      <c r="P27" s="111">
        <f>SUM(P24:P26)</f>
        <v>0</v>
      </c>
      <c r="Q27" s="111">
        <f>SUM(Q24:Q26)</f>
        <v>0</v>
      </c>
      <c r="R27" s="111">
        <f>SUM(R24:R26)</f>
        <v>0</v>
      </c>
      <c r="S27" s="111">
        <f>SUM(S24:S26)</f>
        <v>0</v>
      </c>
      <c r="T27" s="111">
        <f>SUM(T24:T26)</f>
        <v>0</v>
      </c>
      <c r="U27" s="111">
        <f>SUM(U24:U26)</f>
        <v>0</v>
      </c>
      <c r="V27" s="111">
        <f>SUM(V24:V26)</f>
        <v>0</v>
      </c>
      <c r="W27" s="111">
        <f>SUM(W24:W26)</f>
        <v>0</v>
      </c>
      <c r="X27" s="111">
        <f>W27-I27</f>
        <v>0</v>
      </c>
      <c r="Y27" s="112">
        <f>IF(I27=0,0,X27/I27)</f>
        <v>0</v>
      </c>
      <c r="Z27" s="112">
        <f>IF(H27=0,0,(W27-H27)/H27)</f>
        <v>0</v>
      </c>
    </row>
    <row r="28" spans="1:26" ht="16.8">
      <c r="A28" s="113"/>
      <c r="B28" s="130"/>
      <c r="C28" s="114" t="str">
        <f>C27</f>
        <v>[HideRow]</v>
      </c>
      <c r="D28" s="130"/>
      <c r="E28" s="130"/>
      <c r="F28" s="131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132"/>
      <c r="Z28" s="132"/>
    </row>
    <row r="29" spans="1:26" ht="16.8">
      <c r="A29" s="113"/>
      <c r="B29" s="130"/>
      <c r="C29" s="114" t="str">
        <f>C34</f>
        <v>[HideRow]</v>
      </c>
      <c r="D29" s="130"/>
      <c r="E29" s="130"/>
      <c r="F29" s="106" t="s">
        <v>200</v>
      </c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6.8">
      <c r="A30" s="113" t="s">
        <v>201</v>
      </c>
      <c r="B30" s="130"/>
      <c r="C30" s="114" t="str">
        <f>IF(AND(MAX(G30:Z30)=0,MIN(G30:Z30)=0),"[HideRow]","")</f>
        <v>[HideRow]</v>
      </c>
      <c r="D30" s="130"/>
      <c r="E30" s="130"/>
      <c r="F30" s="107" t="s">
        <v>202</v>
      </c>
      <c r="G30" s="108">
        <v>0</v>
      </c>
      <c r="H30" s="108">
        <f>G30/$G$7*12</f>
        <v>0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0</v>
      </c>
      <c r="T30" s="108">
        <v>0</v>
      </c>
      <c r="U30" s="108">
        <v>0</v>
      </c>
      <c r="V30" s="108">
        <v>0</v>
      </c>
      <c r="W30" s="108">
        <v>0</v>
      </c>
      <c r="X30" s="108">
        <f>I30-W30</f>
        <v>0</v>
      </c>
      <c r="Y30" s="109">
        <f>IF(I30=0,0,X30/I30)</f>
        <v>0</v>
      </c>
      <c r="Z30" s="109">
        <f>IF(H30=0,0,(H30-W30)/H30)</f>
        <v>0</v>
      </c>
    </row>
    <row r="31" spans="1:26" ht="16.8">
      <c r="A31" s="113" t="s">
        <v>203</v>
      </c>
      <c r="B31" s="130"/>
      <c r="C31" s="114" t="str">
        <f>IF(AND(MAX(G31:Z31)=0,MIN(G31:Z31)=0),"[HideRow]","")</f>
        <v>[HideRow]</v>
      </c>
      <c r="D31" s="130"/>
      <c r="E31" s="130"/>
      <c r="F31" s="107" t="s">
        <v>204</v>
      </c>
      <c r="G31" s="108">
        <v>0</v>
      </c>
      <c r="H31" s="108">
        <f>G31/$G$7*12</f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08">
        <v>0</v>
      </c>
      <c r="W31" s="108">
        <v>0</v>
      </c>
      <c r="X31" s="108">
        <f>I31-W31</f>
        <v>0</v>
      </c>
      <c r="Y31" s="109">
        <f>IF(I31=0,0,X31/I31)</f>
        <v>0</v>
      </c>
      <c r="Z31" s="109">
        <f>IF(H31=0,0,(H31-W31)/H31)</f>
        <v>0</v>
      </c>
    </row>
    <row r="32" spans="1:26" ht="16.8">
      <c r="A32" s="113" t="s">
        <v>205</v>
      </c>
      <c r="B32" s="130"/>
      <c r="C32" s="114" t="str">
        <f>IF(AND(MAX(G32:Z32)=0,MIN(G32:Z32)=0),"[HideRow]","")</f>
        <v>[HideRow]</v>
      </c>
      <c r="D32" s="130"/>
      <c r="E32" s="130"/>
      <c r="F32" s="107" t="s">
        <v>206</v>
      </c>
      <c r="G32" s="108">
        <v>0</v>
      </c>
      <c r="H32" s="108">
        <f>G32/$G$7*12</f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0</v>
      </c>
      <c r="T32" s="108">
        <v>0</v>
      </c>
      <c r="U32" s="108">
        <v>0</v>
      </c>
      <c r="V32" s="108">
        <v>0</v>
      </c>
      <c r="W32" s="108">
        <v>0</v>
      </c>
      <c r="X32" s="108">
        <f>I32-W32</f>
        <v>0</v>
      </c>
      <c r="Y32" s="109">
        <f>IF(I32=0,0,X32/I32)</f>
        <v>0</v>
      </c>
      <c r="Z32" s="109">
        <f>IF(H32=0,0,(H32-W32)/H32)</f>
        <v>0</v>
      </c>
    </row>
    <row r="33" spans="1:26" ht="16.8">
      <c r="A33" s="113" t="s">
        <v>207</v>
      </c>
      <c r="B33" s="130"/>
      <c r="C33" s="114" t="str">
        <f>IF(AND(MAX(G33:Z33)=0,MIN(G33:Z33)=0),"[HideRow]","")</f>
        <v>[HideRow]</v>
      </c>
      <c r="D33" s="130"/>
      <c r="E33" s="130"/>
      <c r="F33" s="107" t="s">
        <v>208</v>
      </c>
      <c r="G33" s="108">
        <v>0</v>
      </c>
      <c r="H33" s="108">
        <f>G33/$G$7*12</f>
        <v>0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f>I33-W33</f>
        <v>0</v>
      </c>
      <c r="Y33" s="109">
        <f>IF(I33=0,0,X33/I33)</f>
        <v>0</v>
      </c>
      <c r="Z33" s="109">
        <f>IF(H33=0,0,(H33-W33)/H33)</f>
        <v>0</v>
      </c>
    </row>
    <row r="34" spans="1:26" ht="16.8">
      <c r="A34" s="120"/>
      <c r="B34" s="133"/>
      <c r="C34" s="114" t="str">
        <f>IF(AND(MAX(G34:Z34)=0,MIN(G34:Z34)=0),"[HideRow]","")</f>
        <v>[HideRow]</v>
      </c>
      <c r="D34" s="130"/>
      <c r="E34" s="130"/>
      <c r="F34" s="110" t="s">
        <v>209</v>
      </c>
      <c r="G34" s="111">
        <f>SUM(G30:G33)</f>
        <v>0</v>
      </c>
      <c r="H34" s="111">
        <f>SUM(H30:H33)</f>
        <v>0</v>
      </c>
      <c r="I34" s="111">
        <f>SUM(I30:I33)</f>
        <v>0</v>
      </c>
      <c r="J34" s="111">
        <f>SUM(J30:J33)</f>
        <v>0</v>
      </c>
      <c r="K34" s="111">
        <f>SUM(K30:K33)</f>
        <v>0</v>
      </c>
      <c r="L34" s="111">
        <f>SUM(L30:L33)</f>
        <v>0</v>
      </c>
      <c r="M34" s="111">
        <f>SUM(M30:M33)</f>
        <v>0</v>
      </c>
      <c r="N34" s="111">
        <f>SUM(N30:N33)</f>
        <v>0</v>
      </c>
      <c r="O34" s="111">
        <f>SUM(O30:O33)</f>
        <v>0</v>
      </c>
      <c r="P34" s="111">
        <f>SUM(P30:P33)</f>
        <v>0</v>
      </c>
      <c r="Q34" s="111">
        <f>SUM(Q30:Q33)</f>
        <v>0</v>
      </c>
      <c r="R34" s="111">
        <f>SUM(R30:R33)</f>
        <v>0</v>
      </c>
      <c r="S34" s="111">
        <f>SUM(S30:S33)</f>
        <v>0</v>
      </c>
      <c r="T34" s="111">
        <f>SUM(T30:T33)</f>
        <v>0</v>
      </c>
      <c r="U34" s="111">
        <f>SUM(U30:U33)</f>
        <v>0</v>
      </c>
      <c r="V34" s="111">
        <f>SUM(V30:V33)</f>
        <v>0</v>
      </c>
      <c r="W34" s="111">
        <f>SUM(W30:W33)</f>
        <v>0</v>
      </c>
      <c r="X34" s="111">
        <f>I34-W34</f>
        <v>0</v>
      </c>
      <c r="Y34" s="112">
        <f>IF(I34=0,0,X34/I34)</f>
        <v>0</v>
      </c>
      <c r="Z34" s="112">
        <f>IF(H34=0,0,(H34-W34)/H34)</f>
        <v>0</v>
      </c>
    </row>
    <row r="35" spans="1:26" ht="16.8">
      <c r="A35" s="113"/>
      <c r="B35" s="130"/>
      <c r="C35" s="114" t="str">
        <f>C34</f>
        <v>[HideRow]</v>
      </c>
      <c r="D35" s="130"/>
      <c r="E35" s="130"/>
      <c r="F35" s="131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132"/>
      <c r="Z35" s="132"/>
    </row>
    <row r="36" spans="1:26" ht="16.8">
      <c r="A36" s="113"/>
      <c r="B36" s="130"/>
      <c r="C36" s="114" t="str">
        <f>IF(AND(MAX(G36:Z36)=0,MIN(G36:Z36)=0),"[HideRow]","")</f>
        <v>[HideRow]</v>
      </c>
      <c r="D36" s="130"/>
      <c r="E36" s="130"/>
      <c r="F36" s="110" t="s">
        <v>210</v>
      </c>
      <c r="G36" s="111">
        <f>G27-G34</f>
        <v>0</v>
      </c>
      <c r="H36" s="111">
        <f>H27-H34</f>
        <v>0</v>
      </c>
      <c r="I36" s="111">
        <f>I27-I34</f>
        <v>0</v>
      </c>
      <c r="J36" s="111">
        <f>J27-J34</f>
        <v>0</v>
      </c>
      <c r="K36" s="111">
        <f>K27-K34</f>
        <v>0</v>
      </c>
      <c r="L36" s="111">
        <f>L27-L34</f>
        <v>0</v>
      </c>
      <c r="M36" s="111">
        <f>M27-M34</f>
        <v>0</v>
      </c>
      <c r="N36" s="111">
        <f>N27-N34</f>
        <v>0</v>
      </c>
      <c r="O36" s="111">
        <f>O27-O34</f>
        <v>0</v>
      </c>
      <c r="P36" s="111">
        <f>P27-P34</f>
        <v>0</v>
      </c>
      <c r="Q36" s="111">
        <f>Q27-Q34</f>
        <v>0</v>
      </c>
      <c r="R36" s="111">
        <f>R27-R34</f>
        <v>0</v>
      </c>
      <c r="S36" s="111">
        <f>S27-S34</f>
        <v>0</v>
      </c>
      <c r="T36" s="111">
        <f>T27-T34</f>
        <v>0</v>
      </c>
      <c r="U36" s="111">
        <f>U27-U34</f>
        <v>0</v>
      </c>
      <c r="V36" s="111">
        <f>V27-V34</f>
        <v>0</v>
      </c>
      <c r="W36" s="111">
        <f>W27-W34</f>
        <v>0</v>
      </c>
      <c r="X36" s="111">
        <f>W36-I36</f>
        <v>0</v>
      </c>
      <c r="Y36" s="112">
        <f>IF(I36=0,0,X36/I36)</f>
        <v>0</v>
      </c>
      <c r="Z36" s="112">
        <f>IF(H36=0,0,(W36-H36)/H36)</f>
        <v>0</v>
      </c>
    </row>
    <row r="37" spans="1:26" ht="16.8">
      <c r="A37" s="113"/>
      <c r="B37" s="130"/>
      <c r="C37" s="114" t="str">
        <f>C38</f>
        <v>[HideRow]</v>
      </c>
      <c r="D37" s="130"/>
      <c r="E37" s="130"/>
      <c r="F37" s="134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132"/>
      <c r="Z37" s="132"/>
    </row>
    <row r="38" spans="1:26" ht="16.8">
      <c r="A38" s="113" t="s">
        <v>211</v>
      </c>
      <c r="B38" s="130"/>
      <c r="C38" s="114" t="str">
        <f>IF(AND(MAX(W38:W38)=0,MIN(W38:W38)=0),"[HideRow]","")</f>
        <v>[HideRow]</v>
      </c>
      <c r="D38" s="130"/>
      <c r="E38" s="130"/>
      <c r="F38" s="107" t="s">
        <v>212</v>
      </c>
      <c r="G38" s="108">
        <v>0</v>
      </c>
      <c r="H38" s="108">
        <f>G38/$G$7*12</f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8">
        <v>0</v>
      </c>
      <c r="W38" s="108">
        <v>0</v>
      </c>
      <c r="X38" s="108">
        <f>W38-I38</f>
        <v>0</v>
      </c>
      <c r="Y38" s="109">
        <f>IF(I38=0,0,X38/I38)</f>
        <v>0</v>
      </c>
      <c r="Z38" s="109">
        <f>IF(H38=0,0,(W38-H38)/H38)</f>
        <v>0</v>
      </c>
    </row>
    <row r="39" spans="1:26" ht="16.8">
      <c r="A39" s="120"/>
      <c r="B39" s="133"/>
      <c r="C39" s="114" t="str">
        <f>C40</f>
        <v>[HideRow]</v>
      </c>
      <c r="D39" s="130"/>
      <c r="E39" s="130"/>
      <c r="F39" s="131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132"/>
      <c r="Z39" s="132"/>
    </row>
    <row r="40" spans="1:26" ht="16.8">
      <c r="A40" s="113"/>
      <c r="B40" s="130"/>
      <c r="C40" s="114" t="str">
        <f>IF(AND(MAX(G40:Z40)=0,MIN(G40:Z40)=0),"[HideRow]","")</f>
        <v>[HideRow]</v>
      </c>
      <c r="D40" s="130"/>
      <c r="E40" s="130"/>
      <c r="F40" s="110" t="s">
        <v>213</v>
      </c>
      <c r="G40" s="111">
        <f>SUM(G36:G39)</f>
        <v>0</v>
      </c>
      <c r="H40" s="111">
        <f>SUM(H36:H39)</f>
        <v>0</v>
      </c>
      <c r="I40" s="111">
        <f>SUM(I36:I39)</f>
        <v>0</v>
      </c>
      <c r="J40" s="111">
        <f>SUM(J36:J39)</f>
        <v>0</v>
      </c>
      <c r="K40" s="111">
        <f>SUM(K36:K39)</f>
        <v>0</v>
      </c>
      <c r="L40" s="111">
        <f>SUM(L36:L39)</f>
        <v>0</v>
      </c>
      <c r="M40" s="111">
        <f>SUM(M36:M39)</f>
        <v>0</v>
      </c>
      <c r="N40" s="111">
        <f>SUM(N36:N39)</f>
        <v>0</v>
      </c>
      <c r="O40" s="111">
        <f>SUM(O36:O39)</f>
        <v>0</v>
      </c>
      <c r="P40" s="111">
        <f>SUM(P36:P39)</f>
        <v>0</v>
      </c>
      <c r="Q40" s="111">
        <f>SUM(Q36:Q39)</f>
        <v>0</v>
      </c>
      <c r="R40" s="111">
        <f>SUM(R36:R39)</f>
        <v>0</v>
      </c>
      <c r="S40" s="111">
        <f>SUM(S36:S39)</f>
        <v>0</v>
      </c>
      <c r="T40" s="111">
        <f>SUM(T36:T39)</f>
        <v>0</v>
      </c>
      <c r="U40" s="111">
        <f>SUM(U36:U39)</f>
        <v>0</v>
      </c>
      <c r="V40" s="111">
        <f>SUM(V36:V39)</f>
        <v>0</v>
      </c>
      <c r="W40" s="111">
        <f>SUM(W36:W39)</f>
        <v>0</v>
      </c>
      <c r="X40" s="111">
        <f>W40-I40</f>
        <v>0</v>
      </c>
      <c r="Y40" s="112">
        <f>IF(I40=0,0,X40/I40)</f>
        <v>0</v>
      </c>
      <c r="Z40" s="112">
        <f>IF(H40=0,0,(W40-H40)/H40)</f>
        <v>0</v>
      </c>
    </row>
    <row r="41" spans="1:26" ht="16.8">
      <c r="A41" s="120"/>
      <c r="B41" s="133"/>
      <c r="C41" s="114" t="str">
        <f>C40</f>
        <v>[HideRow]</v>
      </c>
      <c r="D41" s="130"/>
      <c r="E41" s="130"/>
      <c r="F41" s="131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132"/>
      <c r="Z41" s="132"/>
    </row>
    <row r="42" spans="1:26" ht="16.8">
      <c r="A42" s="113"/>
      <c r="B42" s="130"/>
      <c r="C42" s="114" t="str">
        <f>C59</f>
        <v>[HideRow]</v>
      </c>
      <c r="D42" s="130"/>
      <c r="E42" s="130"/>
      <c r="F42" s="106" t="s">
        <v>214</v>
      </c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26" ht="16.8">
      <c r="A43" s="113" t="s">
        <v>215</v>
      </c>
      <c r="B43" s="135"/>
      <c r="C43" s="114" t="str">
        <f>IF(AND(MAX(G43:Z43)=0,MIN(G43:Z43)=0),"[HideRow]","")</f>
        <v>[HideRow]</v>
      </c>
      <c r="D43" s="130"/>
      <c r="E43" s="130"/>
      <c r="F43" s="107" t="s">
        <v>216</v>
      </c>
      <c r="G43" s="108">
        <v>0</v>
      </c>
      <c r="H43" s="108">
        <f>G43/$G$7*12</f>
        <v>0</v>
      </c>
      <c r="I43" s="108">
        <v>0</v>
      </c>
      <c r="J43" s="108">
        <v>0</v>
      </c>
      <c r="K43" s="108">
        <v>0</v>
      </c>
      <c r="L43" s="108">
        <v>0</v>
      </c>
      <c r="M43" s="108">
        <v>0</v>
      </c>
      <c r="N43" s="108">
        <v>0</v>
      </c>
      <c r="O43" s="108">
        <v>0</v>
      </c>
      <c r="P43" s="108">
        <v>0</v>
      </c>
      <c r="Q43" s="108">
        <v>0</v>
      </c>
      <c r="R43" s="108">
        <v>0</v>
      </c>
      <c r="S43" s="108">
        <v>0</v>
      </c>
      <c r="T43" s="108">
        <v>0</v>
      </c>
      <c r="U43" s="108">
        <v>0</v>
      </c>
      <c r="V43" s="108">
        <v>0</v>
      </c>
      <c r="W43" s="108">
        <v>0</v>
      </c>
      <c r="X43" s="108">
        <f t="shared" ref="X43:X59" si="3">I43-W43</f>
        <v>0</v>
      </c>
      <c r="Y43" s="109">
        <f t="shared" ref="Y43:Y59" si="4">IF(I43=0,0,X43/I43)</f>
        <v>0</v>
      </c>
      <c r="Z43" s="109">
        <f t="shared" ref="Z43:Z59" si="5">IF(H43=0,0,(H43-W43)/H43)</f>
        <v>0</v>
      </c>
    </row>
    <row r="44" spans="1:26" ht="16.8">
      <c r="A44" s="120" t="s">
        <v>217</v>
      </c>
      <c r="B44" s="136"/>
      <c r="C44" s="114" t="str">
        <f>IF(AND(MAX(G44:Z44)=0,MIN(G44:Z44)=0),"[HideRow]","")</f>
        <v>[HideRow]</v>
      </c>
      <c r="D44" s="130"/>
      <c r="E44" s="130"/>
      <c r="F44" s="107" t="s">
        <v>218</v>
      </c>
      <c r="G44" s="108">
        <v>0</v>
      </c>
      <c r="H44" s="108">
        <f>G44/$G$7*12</f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108">
        <v>0</v>
      </c>
      <c r="V44" s="108">
        <v>0</v>
      </c>
      <c r="W44" s="108">
        <v>0</v>
      </c>
      <c r="X44" s="108">
        <f t="shared" si="3"/>
        <v>0</v>
      </c>
      <c r="Y44" s="109">
        <f t="shared" si="4"/>
        <v>0</v>
      </c>
      <c r="Z44" s="109">
        <f t="shared" si="5"/>
        <v>0</v>
      </c>
    </row>
    <row r="45" spans="1:26" ht="16.8">
      <c r="A45" s="113" t="s">
        <v>219</v>
      </c>
      <c r="B45" s="135"/>
      <c r="C45" s="114" t="str">
        <f>IF(AND(MAX(G45:Z45)=0,MIN(G45:Z45)=0),"[HideRow]","")</f>
        <v>[HideRow]</v>
      </c>
      <c r="D45" s="130"/>
      <c r="E45" s="130"/>
      <c r="F45" s="107" t="s">
        <v>220</v>
      </c>
      <c r="G45" s="108">
        <v>0</v>
      </c>
      <c r="H45" s="108">
        <f>G45/$G$7*12</f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08">
        <v>0</v>
      </c>
      <c r="W45" s="108">
        <v>0</v>
      </c>
      <c r="X45" s="108">
        <f t="shared" si="3"/>
        <v>0</v>
      </c>
      <c r="Y45" s="109">
        <f t="shared" si="4"/>
        <v>0</v>
      </c>
      <c r="Z45" s="109">
        <f t="shared" si="5"/>
        <v>0</v>
      </c>
    </row>
    <row r="46" spans="1:26" ht="16.8">
      <c r="A46" s="113" t="s">
        <v>221</v>
      </c>
      <c r="B46" s="135"/>
      <c r="C46" s="114" t="str">
        <f>IF(AND(MAX(G46:Z46)=0,MIN(G46:Z46)=0),"[HideRow]","")</f>
        <v>[HideRow]</v>
      </c>
      <c r="D46" s="130"/>
      <c r="E46" s="130"/>
      <c r="F46" s="107" t="s">
        <v>222</v>
      </c>
      <c r="G46" s="108">
        <v>0</v>
      </c>
      <c r="H46" s="108">
        <f>G46/$G$7*12</f>
        <v>0</v>
      </c>
      <c r="I46" s="108">
        <v>0</v>
      </c>
      <c r="J46" s="108">
        <v>0</v>
      </c>
      <c r="K46" s="108">
        <v>0</v>
      </c>
      <c r="L46" s="108">
        <v>0</v>
      </c>
      <c r="M46" s="108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  <c r="S46" s="108">
        <v>0</v>
      </c>
      <c r="T46" s="108">
        <v>0</v>
      </c>
      <c r="U46" s="108">
        <v>0</v>
      </c>
      <c r="V46" s="108">
        <v>0</v>
      </c>
      <c r="W46" s="108">
        <v>0</v>
      </c>
      <c r="X46" s="108">
        <f t="shared" si="3"/>
        <v>0</v>
      </c>
      <c r="Y46" s="109">
        <f t="shared" si="4"/>
        <v>0</v>
      </c>
      <c r="Z46" s="109">
        <f t="shared" si="5"/>
        <v>0</v>
      </c>
    </row>
    <row r="47" spans="1:26" ht="16.8">
      <c r="A47" s="113" t="s">
        <v>223</v>
      </c>
      <c r="B47" s="135"/>
      <c r="C47" s="114" t="str">
        <f>IF(AND(MAX(G47:Z47)=0,MIN(G47:Z47)=0),"[HideRow]","")</f>
        <v>[HideRow]</v>
      </c>
      <c r="D47" s="130"/>
      <c r="E47" s="130"/>
      <c r="F47" s="107" t="s">
        <v>224</v>
      </c>
      <c r="G47" s="108">
        <v>0</v>
      </c>
      <c r="H47" s="108">
        <f>G47/$G$7*12</f>
        <v>0</v>
      </c>
      <c r="I47" s="108">
        <v>0</v>
      </c>
      <c r="J47" s="108">
        <v>0</v>
      </c>
      <c r="K47" s="108">
        <v>0</v>
      </c>
      <c r="L47" s="108">
        <v>0</v>
      </c>
      <c r="M47" s="108">
        <v>0</v>
      </c>
      <c r="N47" s="108">
        <v>0</v>
      </c>
      <c r="O47" s="108">
        <v>0</v>
      </c>
      <c r="P47" s="108">
        <v>0</v>
      </c>
      <c r="Q47" s="108">
        <v>0</v>
      </c>
      <c r="R47" s="108">
        <v>0</v>
      </c>
      <c r="S47" s="108">
        <v>0</v>
      </c>
      <c r="T47" s="108">
        <v>0</v>
      </c>
      <c r="U47" s="108">
        <v>0</v>
      </c>
      <c r="V47" s="108">
        <v>0</v>
      </c>
      <c r="W47" s="108">
        <v>0</v>
      </c>
      <c r="X47" s="108">
        <f t="shared" si="3"/>
        <v>0</v>
      </c>
      <c r="Y47" s="109">
        <f t="shared" si="4"/>
        <v>0</v>
      </c>
      <c r="Z47" s="109">
        <f t="shared" si="5"/>
        <v>0</v>
      </c>
    </row>
    <row r="48" spans="1:26" ht="16.8">
      <c r="A48" s="113" t="s">
        <v>225</v>
      </c>
      <c r="B48" s="131"/>
      <c r="C48" s="114" t="str">
        <f>IF(AND(MAX(G48:Z48)=0,MIN(G48:Z48)=0),"[HideRow]","")</f>
        <v>[HideRow]</v>
      </c>
      <c r="D48" s="130"/>
      <c r="E48" s="130"/>
      <c r="F48" s="107" t="s">
        <v>226</v>
      </c>
      <c r="G48" s="108">
        <v>0</v>
      </c>
      <c r="H48" s="108">
        <f>G48/$G$7*12</f>
        <v>0</v>
      </c>
      <c r="I48" s="108">
        <v>0</v>
      </c>
      <c r="J48" s="108">
        <v>0</v>
      </c>
      <c r="K48" s="108">
        <v>0</v>
      </c>
      <c r="L48" s="108">
        <v>0</v>
      </c>
      <c r="M48" s="108">
        <v>0</v>
      </c>
      <c r="N48" s="108">
        <v>0</v>
      </c>
      <c r="O48" s="108">
        <v>0</v>
      </c>
      <c r="P48" s="108">
        <v>0</v>
      </c>
      <c r="Q48" s="108">
        <v>0</v>
      </c>
      <c r="R48" s="108">
        <v>0</v>
      </c>
      <c r="S48" s="108">
        <v>0</v>
      </c>
      <c r="T48" s="108">
        <v>0</v>
      </c>
      <c r="U48" s="108">
        <v>0</v>
      </c>
      <c r="V48" s="108">
        <v>0</v>
      </c>
      <c r="W48" s="108">
        <v>0</v>
      </c>
      <c r="X48" s="108">
        <f t="shared" si="3"/>
        <v>0</v>
      </c>
      <c r="Y48" s="109">
        <f t="shared" si="4"/>
        <v>0</v>
      </c>
      <c r="Z48" s="109">
        <f t="shared" si="5"/>
        <v>0</v>
      </c>
    </row>
    <row r="49" spans="1:26" ht="16.8">
      <c r="A49" s="113" t="s">
        <v>227</v>
      </c>
      <c r="B49" s="131"/>
      <c r="C49" s="114" t="str">
        <f>IF(AND(MAX(G49:Z49)=0,MIN(G49:Z49)=0),"[HideRow]","")</f>
        <v>[HideRow]</v>
      </c>
      <c r="D49" s="130"/>
      <c r="E49" s="130"/>
      <c r="F49" s="107" t="s">
        <v>228</v>
      </c>
      <c r="G49" s="108">
        <v>0</v>
      </c>
      <c r="H49" s="108">
        <f>G49/$G$7*12</f>
        <v>0</v>
      </c>
      <c r="I49" s="108">
        <v>0</v>
      </c>
      <c r="J49" s="108">
        <v>0</v>
      </c>
      <c r="K49" s="108">
        <v>0</v>
      </c>
      <c r="L49" s="108">
        <v>0</v>
      </c>
      <c r="M49" s="108">
        <v>0</v>
      </c>
      <c r="N49" s="108">
        <v>0</v>
      </c>
      <c r="O49" s="108">
        <v>0</v>
      </c>
      <c r="P49" s="108">
        <v>0</v>
      </c>
      <c r="Q49" s="108">
        <v>0</v>
      </c>
      <c r="R49" s="108">
        <v>0</v>
      </c>
      <c r="S49" s="108">
        <v>0</v>
      </c>
      <c r="T49" s="108">
        <v>0</v>
      </c>
      <c r="U49" s="108">
        <v>0</v>
      </c>
      <c r="V49" s="108">
        <v>0</v>
      </c>
      <c r="W49" s="108">
        <v>0</v>
      </c>
      <c r="X49" s="108">
        <f t="shared" si="3"/>
        <v>0</v>
      </c>
      <c r="Y49" s="109">
        <f t="shared" si="4"/>
        <v>0</v>
      </c>
      <c r="Z49" s="109">
        <f t="shared" si="5"/>
        <v>0</v>
      </c>
    </row>
    <row r="50" spans="1:26" ht="16.8">
      <c r="A50" s="113" t="s">
        <v>229</v>
      </c>
      <c r="B50" s="131"/>
      <c r="C50" s="114" t="str">
        <f>IF(AND(MAX(G50:Z50)=0,MIN(G50:Z50)=0),"[HideRow]","")</f>
        <v>[HideRow]</v>
      </c>
      <c r="D50" s="130"/>
      <c r="E50" s="130"/>
      <c r="F50" s="107" t="s">
        <v>230</v>
      </c>
      <c r="G50" s="108">
        <v>0</v>
      </c>
      <c r="H50" s="108">
        <f>G50/$G$7*12</f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  <c r="O50" s="108">
        <v>0</v>
      </c>
      <c r="P50" s="108">
        <v>0</v>
      </c>
      <c r="Q50" s="108">
        <v>0</v>
      </c>
      <c r="R50" s="108">
        <v>0</v>
      </c>
      <c r="S50" s="108">
        <v>0</v>
      </c>
      <c r="T50" s="108">
        <v>0</v>
      </c>
      <c r="U50" s="108">
        <v>0</v>
      </c>
      <c r="V50" s="108">
        <v>0</v>
      </c>
      <c r="W50" s="108">
        <v>0</v>
      </c>
      <c r="X50" s="108">
        <f t="shared" si="3"/>
        <v>0</v>
      </c>
      <c r="Y50" s="109">
        <f t="shared" si="4"/>
        <v>0</v>
      </c>
      <c r="Z50" s="109">
        <f t="shared" si="5"/>
        <v>0</v>
      </c>
    </row>
    <row r="51" spans="1:26" ht="16.8">
      <c r="A51" s="113" t="s">
        <v>231</v>
      </c>
      <c r="B51" s="135"/>
      <c r="C51" s="114" t="str">
        <f>IF(AND(MAX(G51:Z51)=0,MIN(G51:Z51)=0),"[HideRow]","")</f>
        <v>[HideRow]</v>
      </c>
      <c r="D51" s="130"/>
      <c r="E51" s="130"/>
      <c r="F51" s="107" t="s">
        <v>232</v>
      </c>
      <c r="G51" s="108">
        <v>0</v>
      </c>
      <c r="H51" s="108">
        <f>G51/$G$7*12</f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08">
        <v>0</v>
      </c>
      <c r="Q51" s="108">
        <v>0</v>
      </c>
      <c r="R51" s="108">
        <v>0</v>
      </c>
      <c r="S51" s="108">
        <v>0</v>
      </c>
      <c r="T51" s="108">
        <v>0</v>
      </c>
      <c r="U51" s="108">
        <v>0</v>
      </c>
      <c r="V51" s="108">
        <v>0</v>
      </c>
      <c r="W51" s="108">
        <v>0</v>
      </c>
      <c r="X51" s="108">
        <f t="shared" si="3"/>
        <v>0</v>
      </c>
      <c r="Y51" s="109">
        <f t="shared" si="4"/>
        <v>0</v>
      </c>
      <c r="Z51" s="109">
        <f t="shared" si="5"/>
        <v>0</v>
      </c>
    </row>
    <row r="52" spans="1:26" ht="16.8">
      <c r="A52" s="113" t="s">
        <v>233</v>
      </c>
      <c r="B52" s="135"/>
      <c r="C52" s="114" t="str">
        <f>IF(AND(MAX(G52:Z52)=0,MIN(G52:Z52)=0),"[HideRow]","")</f>
        <v>[HideRow]</v>
      </c>
      <c r="D52" s="130"/>
      <c r="E52" s="130"/>
      <c r="F52" s="107" t="s">
        <v>234</v>
      </c>
      <c r="G52" s="108">
        <v>0</v>
      </c>
      <c r="H52" s="108">
        <f>G52/$G$7*12</f>
        <v>0</v>
      </c>
      <c r="I52" s="108">
        <v>0</v>
      </c>
      <c r="J52" s="108">
        <v>0</v>
      </c>
      <c r="K52" s="108">
        <v>0</v>
      </c>
      <c r="L52" s="108">
        <v>0</v>
      </c>
      <c r="M52" s="108">
        <v>0</v>
      </c>
      <c r="N52" s="108">
        <v>0</v>
      </c>
      <c r="O52" s="108">
        <v>0</v>
      </c>
      <c r="P52" s="108">
        <v>0</v>
      </c>
      <c r="Q52" s="108">
        <v>0</v>
      </c>
      <c r="R52" s="108">
        <v>0</v>
      </c>
      <c r="S52" s="108">
        <v>0</v>
      </c>
      <c r="T52" s="108">
        <v>0</v>
      </c>
      <c r="U52" s="108">
        <v>0</v>
      </c>
      <c r="V52" s="108">
        <v>0</v>
      </c>
      <c r="W52" s="108">
        <v>0</v>
      </c>
      <c r="X52" s="108">
        <f t="shared" si="3"/>
        <v>0</v>
      </c>
      <c r="Y52" s="109">
        <f t="shared" si="4"/>
        <v>0</v>
      </c>
      <c r="Z52" s="109">
        <f t="shared" si="5"/>
        <v>0</v>
      </c>
    </row>
    <row r="53" spans="1:26" ht="16.8">
      <c r="A53" s="113" t="s">
        <v>235</v>
      </c>
      <c r="B53" s="135"/>
      <c r="C53" s="114" t="str">
        <f>IF(AND(MAX(G53:Z53)=0,MIN(G53:Z53)=0),"[HideRow]","")</f>
        <v>[HideRow]</v>
      </c>
      <c r="D53" s="130"/>
      <c r="E53" s="130"/>
      <c r="F53" s="107" t="s">
        <v>236</v>
      </c>
      <c r="G53" s="108">
        <v>0</v>
      </c>
      <c r="H53" s="108">
        <f>G53/$G$7*12</f>
        <v>0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108">
        <v>0</v>
      </c>
      <c r="Q53" s="108">
        <v>0</v>
      </c>
      <c r="R53" s="108">
        <v>0</v>
      </c>
      <c r="S53" s="108">
        <v>0</v>
      </c>
      <c r="T53" s="108">
        <v>0</v>
      </c>
      <c r="U53" s="108">
        <v>0</v>
      </c>
      <c r="V53" s="108">
        <v>0</v>
      </c>
      <c r="W53" s="108">
        <v>0</v>
      </c>
      <c r="X53" s="108">
        <f t="shared" si="3"/>
        <v>0</v>
      </c>
      <c r="Y53" s="109">
        <f t="shared" si="4"/>
        <v>0</v>
      </c>
      <c r="Z53" s="109">
        <f t="shared" si="5"/>
        <v>0</v>
      </c>
    </row>
    <row r="54" spans="1:26" ht="16.8">
      <c r="A54" s="113" t="s">
        <v>237</v>
      </c>
      <c r="B54" s="135"/>
      <c r="C54" s="114" t="str">
        <f>IF(AND(MAX(G54:Z54)=0,MIN(G54:Z54)=0),"[HideRow]","")</f>
        <v>[HideRow]</v>
      </c>
      <c r="D54" s="130"/>
      <c r="E54" s="130"/>
      <c r="F54" s="107" t="s">
        <v>238</v>
      </c>
      <c r="G54" s="108">
        <v>0</v>
      </c>
      <c r="H54" s="108">
        <f>G54/$G$7*12</f>
        <v>0</v>
      </c>
      <c r="I54" s="108">
        <v>0</v>
      </c>
      <c r="J54" s="108">
        <v>0</v>
      </c>
      <c r="K54" s="108">
        <v>0</v>
      </c>
      <c r="L54" s="108">
        <v>0</v>
      </c>
      <c r="M54" s="108">
        <v>0</v>
      </c>
      <c r="N54" s="108">
        <v>0</v>
      </c>
      <c r="O54" s="108">
        <v>0</v>
      </c>
      <c r="P54" s="108">
        <v>0</v>
      </c>
      <c r="Q54" s="108">
        <v>0</v>
      </c>
      <c r="R54" s="108">
        <v>0</v>
      </c>
      <c r="S54" s="108">
        <v>0</v>
      </c>
      <c r="T54" s="108">
        <v>0</v>
      </c>
      <c r="U54" s="108">
        <v>0</v>
      </c>
      <c r="V54" s="108">
        <v>0</v>
      </c>
      <c r="W54" s="108">
        <v>0</v>
      </c>
      <c r="X54" s="108">
        <f t="shared" si="3"/>
        <v>0</v>
      </c>
      <c r="Y54" s="109">
        <f t="shared" si="4"/>
        <v>0</v>
      </c>
      <c r="Z54" s="109">
        <f t="shared" si="5"/>
        <v>0</v>
      </c>
    </row>
    <row r="55" spans="1:26" ht="16.8" hidden="1">
      <c r="A55" s="113" t="s">
        <v>239</v>
      </c>
      <c r="B55" s="135"/>
      <c r="C55" s="114" t="str">
        <f>IF(AND(MAX(G55:Z55)=0,MIN(G55:Z55)=0),"[HideRow]","")</f>
        <v>[HideRow]</v>
      </c>
      <c r="D55" s="130"/>
      <c r="E55" s="130"/>
      <c r="F55" s="107" t="s">
        <v>240</v>
      </c>
      <c r="G55" s="108">
        <v>0</v>
      </c>
      <c r="H55" s="108">
        <f>G55/$G$7*12</f>
        <v>0</v>
      </c>
      <c r="I55" s="108">
        <v>0</v>
      </c>
      <c r="J55" s="108">
        <v>0</v>
      </c>
      <c r="K55" s="108">
        <v>0</v>
      </c>
      <c r="L55" s="108">
        <v>0</v>
      </c>
      <c r="M55" s="108">
        <v>0</v>
      </c>
      <c r="N55" s="108">
        <v>0</v>
      </c>
      <c r="O55" s="108">
        <v>0</v>
      </c>
      <c r="P55" s="108">
        <v>0</v>
      </c>
      <c r="Q55" s="108">
        <v>0</v>
      </c>
      <c r="R55" s="108">
        <v>0</v>
      </c>
      <c r="S55" s="108">
        <v>0</v>
      </c>
      <c r="T55" s="108">
        <v>0</v>
      </c>
      <c r="U55" s="108">
        <v>0</v>
      </c>
      <c r="V55" s="108">
        <v>0</v>
      </c>
      <c r="W55" s="108">
        <v>0</v>
      </c>
      <c r="X55" s="108">
        <f t="shared" si="3"/>
        <v>0</v>
      </c>
      <c r="Y55" s="109">
        <f t="shared" si="4"/>
        <v>0</v>
      </c>
      <c r="Z55" s="109">
        <f t="shared" si="5"/>
        <v>0</v>
      </c>
    </row>
    <row r="56" spans="1:26" ht="16.8" hidden="1">
      <c r="A56" s="113" t="s">
        <v>241</v>
      </c>
      <c r="B56" s="135"/>
      <c r="C56" s="114" t="str">
        <f>IF(AND(MAX(G56:Z56)=0,MIN(G56:Z56)=0),"[HideRow]","")</f>
        <v>[HideRow]</v>
      </c>
      <c r="D56" s="130"/>
      <c r="E56" s="130"/>
      <c r="F56" s="107" t="s">
        <v>242</v>
      </c>
      <c r="G56" s="108">
        <v>0</v>
      </c>
      <c r="H56" s="108">
        <f>G56/$G$7*12</f>
        <v>0</v>
      </c>
      <c r="I56" s="108">
        <v>0</v>
      </c>
      <c r="J56" s="108">
        <v>0</v>
      </c>
      <c r="K56" s="108">
        <v>0</v>
      </c>
      <c r="L56" s="108">
        <v>0</v>
      </c>
      <c r="M56" s="108">
        <v>0</v>
      </c>
      <c r="N56" s="108">
        <v>0</v>
      </c>
      <c r="O56" s="108">
        <v>0</v>
      </c>
      <c r="P56" s="108">
        <v>0</v>
      </c>
      <c r="Q56" s="108">
        <v>0</v>
      </c>
      <c r="R56" s="108">
        <v>0</v>
      </c>
      <c r="S56" s="108">
        <v>0</v>
      </c>
      <c r="T56" s="108">
        <v>0</v>
      </c>
      <c r="U56" s="108">
        <v>0</v>
      </c>
      <c r="V56" s="108">
        <v>0</v>
      </c>
      <c r="W56" s="108">
        <v>0</v>
      </c>
      <c r="X56" s="108">
        <f t="shared" si="3"/>
        <v>0</v>
      </c>
      <c r="Y56" s="109">
        <f t="shared" si="4"/>
        <v>0</v>
      </c>
      <c r="Z56" s="109">
        <f t="shared" si="5"/>
        <v>0</v>
      </c>
    </row>
    <row r="57" spans="1:26" ht="16.8" hidden="1">
      <c r="A57" s="113" t="s">
        <v>243</v>
      </c>
      <c r="B57" s="130"/>
      <c r="C57" s="114" t="str">
        <f>IF(AND(MAX(G57:Z57)=0,MIN(G57:Z57)=0),"[HideRow]","")</f>
        <v>[HideRow]</v>
      </c>
      <c r="D57" s="130"/>
      <c r="E57" s="130"/>
      <c r="F57" s="107" t="s">
        <v>208</v>
      </c>
      <c r="G57" s="108">
        <v>0</v>
      </c>
      <c r="H57" s="108">
        <f>G57/$G$7*12</f>
        <v>0</v>
      </c>
      <c r="I57" s="108">
        <v>0</v>
      </c>
      <c r="J57" s="108">
        <v>0</v>
      </c>
      <c r="K57" s="108">
        <v>0</v>
      </c>
      <c r="L57" s="108">
        <v>0</v>
      </c>
      <c r="M57" s="108">
        <v>0</v>
      </c>
      <c r="N57" s="108">
        <v>0</v>
      </c>
      <c r="O57" s="108">
        <v>0</v>
      </c>
      <c r="P57" s="108">
        <v>0</v>
      </c>
      <c r="Q57" s="108">
        <v>0</v>
      </c>
      <c r="R57" s="108">
        <v>0</v>
      </c>
      <c r="S57" s="108">
        <v>0</v>
      </c>
      <c r="T57" s="108">
        <v>0</v>
      </c>
      <c r="U57" s="108">
        <v>0</v>
      </c>
      <c r="V57" s="108">
        <v>0</v>
      </c>
      <c r="W57" s="108">
        <v>0</v>
      </c>
      <c r="X57" s="108">
        <f t="shared" si="3"/>
        <v>0</v>
      </c>
      <c r="Y57" s="109">
        <f t="shared" si="4"/>
        <v>0</v>
      </c>
      <c r="Z57" s="109">
        <f t="shared" si="5"/>
        <v>0</v>
      </c>
    </row>
    <row r="58" spans="1:26" ht="16.8">
      <c r="A58" s="113" t="s">
        <v>244</v>
      </c>
      <c r="B58" s="135"/>
      <c r="C58" s="114" t="str">
        <f>IF(AND(MAX(G58:Z58)=0,MIN(G58:Z58)=0),"[HideRow]","")</f>
        <v>[HideRow]</v>
      </c>
      <c r="D58" s="130"/>
      <c r="E58" s="130"/>
      <c r="F58" s="107" t="s">
        <v>245</v>
      </c>
      <c r="G58" s="108">
        <v>0</v>
      </c>
      <c r="H58" s="108">
        <f>G58/$G$7*12</f>
        <v>0</v>
      </c>
      <c r="I58" s="108">
        <v>0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  <c r="Q58" s="108">
        <v>0</v>
      </c>
      <c r="R58" s="108">
        <v>0</v>
      </c>
      <c r="S58" s="108">
        <v>0</v>
      </c>
      <c r="T58" s="108">
        <v>0</v>
      </c>
      <c r="U58" s="108">
        <v>0</v>
      </c>
      <c r="V58" s="108">
        <v>0</v>
      </c>
      <c r="W58" s="108">
        <v>0</v>
      </c>
      <c r="X58" s="108">
        <f t="shared" si="3"/>
        <v>0</v>
      </c>
      <c r="Y58" s="109">
        <f t="shared" si="4"/>
        <v>0</v>
      </c>
      <c r="Z58" s="109">
        <f t="shared" si="5"/>
        <v>0</v>
      </c>
    </row>
    <row r="59" spans="1:26" ht="16.8">
      <c r="A59" s="113"/>
      <c r="B59" s="130"/>
      <c r="C59" s="114" t="str">
        <f>IF(AND(MAX(G59:Z59)=0,MIN(G59:Z59)=0),"[HideRow]","")</f>
        <v>[HideRow]</v>
      </c>
      <c r="D59" s="130"/>
      <c r="E59" s="130"/>
      <c r="F59" s="110" t="s">
        <v>246</v>
      </c>
      <c r="G59" s="111">
        <f>SUM(G43:G58)</f>
        <v>0</v>
      </c>
      <c r="H59" s="111">
        <f>SUM(H43:H58)</f>
        <v>0</v>
      </c>
      <c r="I59" s="111">
        <f>SUM(I43:I58)</f>
        <v>0</v>
      </c>
      <c r="J59" s="111">
        <f>SUM(J43:J58)</f>
        <v>0</v>
      </c>
      <c r="K59" s="111">
        <f>SUM(K43:K58)</f>
        <v>0</v>
      </c>
      <c r="L59" s="111">
        <f>SUM(L43:L58)</f>
        <v>0</v>
      </c>
      <c r="M59" s="111">
        <f>SUM(M43:M58)</f>
        <v>0</v>
      </c>
      <c r="N59" s="111">
        <f>SUM(N43:N58)</f>
        <v>0</v>
      </c>
      <c r="O59" s="111">
        <f>SUM(O43:O58)</f>
        <v>0</v>
      </c>
      <c r="P59" s="111">
        <f>SUM(P43:P58)</f>
        <v>0</v>
      </c>
      <c r="Q59" s="111">
        <f>SUM(Q43:Q58)</f>
        <v>0</v>
      </c>
      <c r="R59" s="111">
        <f>SUM(R43:R58)</f>
        <v>0</v>
      </c>
      <c r="S59" s="111">
        <f>SUM(S43:S58)</f>
        <v>0</v>
      </c>
      <c r="T59" s="111">
        <f>SUM(T43:T58)</f>
        <v>0</v>
      </c>
      <c r="U59" s="111">
        <f>SUM(U43:U58)</f>
        <v>0</v>
      </c>
      <c r="V59" s="111">
        <f>SUM(V43:V58)</f>
        <v>0</v>
      </c>
      <c r="W59" s="111">
        <f>SUM(W43:W58)</f>
        <v>0</v>
      </c>
      <c r="X59" s="111">
        <f t="shared" si="3"/>
        <v>0</v>
      </c>
      <c r="Y59" s="112">
        <f t="shared" si="4"/>
        <v>0</v>
      </c>
      <c r="Z59" s="112">
        <f t="shared" si="5"/>
        <v>0</v>
      </c>
    </row>
    <row r="60" spans="1:26" ht="16.8">
      <c r="A60" s="113"/>
      <c r="B60" s="130"/>
      <c r="C60" s="114" t="str">
        <f>C59</f>
        <v>[HideRow]</v>
      </c>
      <c r="D60" s="130"/>
      <c r="E60" s="130"/>
      <c r="F60" s="130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137"/>
      <c r="Z60" s="137"/>
    </row>
    <row r="61" spans="1:26" ht="16.8">
      <c r="A61" s="113"/>
      <c r="B61" s="130"/>
      <c r="C61" s="114" t="str">
        <f>IF(AND(MAX(G61:Z61)=0,MIN(G61:Z61)=0),"[HideRow]","")</f>
        <v>[HideRow]</v>
      </c>
      <c r="D61" s="130"/>
      <c r="E61" s="130"/>
      <c r="F61" s="110" t="s">
        <v>247</v>
      </c>
      <c r="G61" s="111">
        <f>G40-G59</f>
        <v>0</v>
      </c>
      <c r="H61" s="111">
        <f>H40-H59</f>
        <v>0</v>
      </c>
      <c r="I61" s="111">
        <f>I40-I59</f>
        <v>0</v>
      </c>
      <c r="J61" s="111">
        <f>J40-J59</f>
        <v>0</v>
      </c>
      <c r="K61" s="111">
        <f>K40-K59</f>
        <v>0</v>
      </c>
      <c r="L61" s="111">
        <f>L40-L59</f>
        <v>0</v>
      </c>
      <c r="M61" s="111">
        <f>M40-M59</f>
        <v>0</v>
      </c>
      <c r="N61" s="111">
        <f>N40-N59</f>
        <v>0</v>
      </c>
      <c r="O61" s="111">
        <f>O40-O59</f>
        <v>0</v>
      </c>
      <c r="P61" s="111">
        <f>P40-P59</f>
        <v>0</v>
      </c>
      <c r="Q61" s="111">
        <f>Q40-Q59</f>
        <v>0</v>
      </c>
      <c r="R61" s="111">
        <f>R40-R59</f>
        <v>0</v>
      </c>
      <c r="S61" s="111">
        <f>S40-S59</f>
        <v>0</v>
      </c>
      <c r="T61" s="111">
        <f>T40-T59</f>
        <v>0</v>
      </c>
      <c r="U61" s="111">
        <f>U40-U59</f>
        <v>0</v>
      </c>
      <c r="V61" s="111">
        <f>V40-V59</f>
        <v>0</v>
      </c>
      <c r="W61" s="111">
        <f>W40-W59</f>
        <v>0</v>
      </c>
      <c r="X61" s="111">
        <f>W61-I61</f>
        <v>0</v>
      </c>
      <c r="Y61" s="112">
        <f>IF(I61=0,0,X61/I61)</f>
        <v>0</v>
      </c>
      <c r="Z61" s="112">
        <f>IF(H61=0,0,(W61-H61)/H61)</f>
        <v>0</v>
      </c>
    </row>
    <row r="62" spans="1:26" ht="16.8" hidden="1">
      <c r="A62" s="113"/>
      <c r="B62" s="124"/>
      <c r="C62" s="114" t="str">
        <f>C70</f>
        <v>[HideRow]</v>
      </c>
      <c r="D62" s="130"/>
      <c r="E62" s="130"/>
      <c r="F62" s="124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96"/>
      <c r="Y62" s="132"/>
      <c r="Z62" s="132"/>
    </row>
    <row r="63" spans="1:26" ht="16.8" hidden="1">
      <c r="A63" s="113"/>
      <c r="B63" s="124"/>
      <c r="C63" s="114" t="str">
        <f>C70</f>
        <v>[HideRow]</v>
      </c>
      <c r="D63" s="130"/>
      <c r="E63" s="130"/>
      <c r="F63" s="106" t="s">
        <v>248</v>
      </c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spans="1:26" ht="16.8" hidden="1">
      <c r="A64" s="113" t="s">
        <v>249</v>
      </c>
      <c r="B64" s="135"/>
      <c r="C64" s="114" t="str">
        <f>IF(AND(MAX(G64:Z64)=0,MIN(G64:Z64)=0),"[HideRow]","")</f>
        <v>[HideRow]</v>
      </c>
      <c r="D64" s="130"/>
      <c r="E64" s="130"/>
      <c r="F64" s="107" t="s">
        <v>250</v>
      </c>
      <c r="G64" s="108">
        <v>0</v>
      </c>
      <c r="H64" s="108">
        <f>G64/$G$7*12</f>
        <v>0</v>
      </c>
      <c r="I64" s="108">
        <v>0</v>
      </c>
      <c r="J64" s="108">
        <v>0</v>
      </c>
      <c r="K64" s="108">
        <v>0</v>
      </c>
      <c r="L64" s="108">
        <v>0</v>
      </c>
      <c r="M64" s="108">
        <v>0</v>
      </c>
      <c r="N64" s="108">
        <v>0</v>
      </c>
      <c r="O64" s="108">
        <v>0</v>
      </c>
      <c r="P64" s="108">
        <v>0</v>
      </c>
      <c r="Q64" s="108">
        <v>0</v>
      </c>
      <c r="R64" s="108">
        <v>0</v>
      </c>
      <c r="S64" s="108">
        <v>0</v>
      </c>
      <c r="T64" s="108">
        <v>0</v>
      </c>
      <c r="U64" s="108">
        <v>0</v>
      </c>
      <c r="V64" s="108">
        <v>0</v>
      </c>
      <c r="W64" s="108">
        <v>0</v>
      </c>
      <c r="X64" s="108">
        <f t="shared" ref="X64:X70" si="6">W64-I64</f>
        <v>0</v>
      </c>
      <c r="Y64" s="109">
        <f t="shared" ref="Y64:Y70" si="7">IF(I64=0,0,X64/I64)</f>
        <v>0</v>
      </c>
      <c r="Z64" s="109">
        <f t="shared" ref="Z64:Z70" si="8">IF(H64=0,0,(W64-H64)/H64)</f>
        <v>0</v>
      </c>
    </row>
    <row r="65" spans="1:26" ht="16.8" hidden="1">
      <c r="A65" s="113" t="s">
        <v>251</v>
      </c>
      <c r="B65" s="135"/>
      <c r="C65" s="114" t="str">
        <f>IF(AND(MAX(G65:Z65)=0,MIN(G65:Z65)=0),"[HideRow]","")</f>
        <v>[HideRow]</v>
      </c>
      <c r="D65" s="130"/>
      <c r="E65" s="130"/>
      <c r="F65" s="107" t="s">
        <v>518</v>
      </c>
      <c r="G65" s="108">
        <v>0</v>
      </c>
      <c r="H65" s="108">
        <f>G65/$G$7*12</f>
        <v>0</v>
      </c>
      <c r="I65" s="108">
        <v>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  <c r="Q65" s="108">
        <v>0</v>
      </c>
      <c r="R65" s="108">
        <v>0</v>
      </c>
      <c r="S65" s="108">
        <v>0</v>
      </c>
      <c r="T65" s="108">
        <v>0</v>
      </c>
      <c r="U65" s="108">
        <v>0</v>
      </c>
      <c r="V65" s="108">
        <v>0</v>
      </c>
      <c r="W65" s="108">
        <v>0</v>
      </c>
      <c r="X65" s="108">
        <f t="shared" si="6"/>
        <v>0</v>
      </c>
      <c r="Y65" s="109">
        <f t="shared" si="7"/>
        <v>0</v>
      </c>
      <c r="Z65" s="109">
        <f t="shared" si="8"/>
        <v>0</v>
      </c>
    </row>
    <row r="66" spans="1:26" s="124" customFormat="1" ht="16.8" hidden="1">
      <c r="A66" s="113" t="s">
        <v>517</v>
      </c>
      <c r="B66" s="135"/>
      <c r="C66" s="114" t="str">
        <f>IF(AND(MAX(G66:Z66)=0,MIN(G66:Z66)=0),"[HideRow]","")</f>
        <v>[HideRow]</v>
      </c>
      <c r="D66" s="130"/>
      <c r="E66" s="130"/>
      <c r="F66" s="107" t="s">
        <v>519</v>
      </c>
      <c r="G66" s="108">
        <v>0</v>
      </c>
      <c r="H66" s="108">
        <f>G66/$G$7*12</f>
        <v>0</v>
      </c>
      <c r="I66" s="108">
        <v>0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  <c r="O66" s="108">
        <v>0</v>
      </c>
      <c r="P66" s="108">
        <v>0</v>
      </c>
      <c r="Q66" s="108">
        <v>0</v>
      </c>
      <c r="R66" s="108">
        <v>0</v>
      </c>
      <c r="S66" s="108">
        <v>0</v>
      </c>
      <c r="T66" s="108">
        <v>0</v>
      </c>
      <c r="U66" s="108">
        <v>0</v>
      </c>
      <c r="V66" s="108">
        <v>0</v>
      </c>
      <c r="W66" s="108">
        <v>0</v>
      </c>
      <c r="X66" s="108">
        <f t="shared" si="6"/>
        <v>0</v>
      </c>
      <c r="Y66" s="109">
        <f t="shared" si="7"/>
        <v>0</v>
      </c>
      <c r="Z66" s="109">
        <f t="shared" si="8"/>
        <v>0</v>
      </c>
    </row>
    <row r="67" spans="1:26" ht="16.8" hidden="1">
      <c r="A67" s="113" t="s">
        <v>252</v>
      </c>
      <c r="B67" s="135"/>
      <c r="C67" s="114" t="str">
        <f>IF(AND(MAX(G67:Z67)=0,MIN(G67:Z67)=0),"[HideRow]","")</f>
        <v>[HideRow]</v>
      </c>
      <c r="D67" s="130"/>
      <c r="E67" s="130"/>
      <c r="F67" s="107" t="s">
        <v>253</v>
      </c>
      <c r="G67" s="108">
        <v>0</v>
      </c>
      <c r="H67" s="108">
        <f>G67/$G$7*12</f>
        <v>0</v>
      </c>
      <c r="I67" s="108">
        <v>0</v>
      </c>
      <c r="J67" s="108">
        <v>0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08">
        <v>0</v>
      </c>
      <c r="W67" s="108">
        <v>0</v>
      </c>
      <c r="X67" s="108">
        <f t="shared" si="6"/>
        <v>0</v>
      </c>
      <c r="Y67" s="109">
        <f t="shared" si="7"/>
        <v>0</v>
      </c>
      <c r="Z67" s="109">
        <f t="shared" si="8"/>
        <v>0</v>
      </c>
    </row>
    <row r="68" spans="1:26" ht="16.8" hidden="1">
      <c r="A68" s="113" t="s">
        <v>254</v>
      </c>
      <c r="B68" s="135"/>
      <c r="C68" s="114" t="str">
        <f>IF(AND(MAX(G68:Z68)=0,MIN(G68:Z68)=0),"[HideRow]","")</f>
        <v>[HideRow]</v>
      </c>
      <c r="D68" s="130"/>
      <c r="E68" s="130"/>
      <c r="F68" s="107" t="s">
        <v>255</v>
      </c>
      <c r="G68" s="108">
        <v>0</v>
      </c>
      <c r="H68" s="108">
        <f>G68/$G$7*12</f>
        <v>0</v>
      </c>
      <c r="I68" s="108">
        <v>0</v>
      </c>
      <c r="J68" s="108">
        <v>0</v>
      </c>
      <c r="K68" s="108">
        <v>0</v>
      </c>
      <c r="L68" s="108">
        <v>0</v>
      </c>
      <c r="M68" s="108">
        <v>0</v>
      </c>
      <c r="N68" s="108">
        <v>0</v>
      </c>
      <c r="O68" s="108">
        <v>0</v>
      </c>
      <c r="P68" s="108">
        <v>0</v>
      </c>
      <c r="Q68" s="108">
        <v>0</v>
      </c>
      <c r="R68" s="108">
        <v>0</v>
      </c>
      <c r="S68" s="108">
        <v>0</v>
      </c>
      <c r="T68" s="108">
        <v>0</v>
      </c>
      <c r="U68" s="108">
        <v>0</v>
      </c>
      <c r="V68" s="108">
        <v>0</v>
      </c>
      <c r="W68" s="108">
        <v>0</v>
      </c>
      <c r="X68" s="108">
        <f t="shared" si="6"/>
        <v>0</v>
      </c>
      <c r="Y68" s="109">
        <f t="shared" si="7"/>
        <v>0</v>
      </c>
      <c r="Z68" s="109">
        <f t="shared" si="8"/>
        <v>0</v>
      </c>
    </row>
    <row r="69" spans="1:26" ht="16.8" hidden="1">
      <c r="A69" s="113" t="s">
        <v>256</v>
      </c>
      <c r="B69" s="135"/>
      <c r="C69" s="114" t="str">
        <f>IF(AND(MAX(G69:Z69)=0,MIN(G69:Z69)=0),"[HideRow]","")</f>
        <v>[HideRow]</v>
      </c>
      <c r="D69" s="130"/>
      <c r="E69" s="130"/>
      <c r="F69" s="107" t="s">
        <v>257</v>
      </c>
      <c r="G69" s="108">
        <v>0</v>
      </c>
      <c r="H69" s="108">
        <f>G69/$G$7*12</f>
        <v>0</v>
      </c>
      <c r="I69" s="108">
        <v>0</v>
      </c>
      <c r="J69" s="108">
        <v>0</v>
      </c>
      <c r="K69" s="108">
        <v>0</v>
      </c>
      <c r="L69" s="108">
        <v>0</v>
      </c>
      <c r="M69" s="108">
        <v>0</v>
      </c>
      <c r="N69" s="108">
        <v>0</v>
      </c>
      <c r="O69" s="108">
        <v>0</v>
      </c>
      <c r="P69" s="108">
        <v>0</v>
      </c>
      <c r="Q69" s="108">
        <v>0</v>
      </c>
      <c r="R69" s="108">
        <v>0</v>
      </c>
      <c r="S69" s="108">
        <v>0</v>
      </c>
      <c r="T69" s="108">
        <v>0</v>
      </c>
      <c r="U69" s="108">
        <v>0</v>
      </c>
      <c r="V69" s="108">
        <v>0</v>
      </c>
      <c r="W69" s="108">
        <v>0</v>
      </c>
      <c r="X69" s="108">
        <f t="shared" si="6"/>
        <v>0</v>
      </c>
      <c r="Y69" s="109">
        <f t="shared" si="7"/>
        <v>0</v>
      </c>
      <c r="Z69" s="109">
        <f t="shared" si="8"/>
        <v>0</v>
      </c>
    </row>
    <row r="70" spans="1:26" ht="16.8" hidden="1">
      <c r="A70" s="113"/>
      <c r="B70" s="135"/>
      <c r="C70" s="114" t="str">
        <f>IF(AND(MAX(G70:Z70)=0,MIN(G70:Z70)=0),"[HideRow]","")</f>
        <v>[HideRow]</v>
      </c>
      <c r="D70" s="130"/>
      <c r="E70" s="130"/>
      <c r="F70" s="110" t="s">
        <v>258</v>
      </c>
      <c r="G70" s="111">
        <f>SUM(G64:G69)</f>
        <v>0</v>
      </c>
      <c r="H70" s="111">
        <f>SUM(H64:H69)</f>
        <v>0</v>
      </c>
      <c r="I70" s="111">
        <f>SUM(I64:I69)</f>
        <v>0</v>
      </c>
      <c r="J70" s="111">
        <f>SUM(J64:J69)</f>
        <v>0</v>
      </c>
      <c r="K70" s="111">
        <f>SUM(K64:K69)</f>
        <v>0</v>
      </c>
      <c r="L70" s="111">
        <f>SUM(L64:L69)</f>
        <v>0</v>
      </c>
      <c r="M70" s="111">
        <f>SUM(M64:M69)</f>
        <v>0</v>
      </c>
      <c r="N70" s="111">
        <f>SUM(N64:N69)</f>
        <v>0</v>
      </c>
      <c r="O70" s="111">
        <f>SUM(O64:O69)</f>
        <v>0</v>
      </c>
      <c r="P70" s="111">
        <f>SUM(P64:P69)</f>
        <v>0</v>
      </c>
      <c r="Q70" s="111">
        <f>SUM(Q64:Q69)</f>
        <v>0</v>
      </c>
      <c r="R70" s="111">
        <f>SUM(R64:R69)</f>
        <v>0</v>
      </c>
      <c r="S70" s="111">
        <f>SUM(S64:S69)</f>
        <v>0</v>
      </c>
      <c r="T70" s="111">
        <f>SUM(T64:T69)</f>
        <v>0</v>
      </c>
      <c r="U70" s="111">
        <f>SUM(U64:U69)</f>
        <v>0</v>
      </c>
      <c r="V70" s="111">
        <f>SUM(V64:V69)</f>
        <v>0</v>
      </c>
      <c r="W70" s="111">
        <f>SUM(W64:W69)</f>
        <v>0</v>
      </c>
      <c r="X70" s="111">
        <f t="shared" si="6"/>
        <v>0</v>
      </c>
      <c r="Y70" s="112">
        <f t="shared" si="7"/>
        <v>0</v>
      </c>
      <c r="Z70" s="112">
        <f t="shared" si="8"/>
        <v>0</v>
      </c>
    </row>
    <row r="71" spans="1:26" ht="16.8" hidden="1">
      <c r="A71" s="113"/>
      <c r="B71" s="135"/>
      <c r="C71" s="114" t="str">
        <f>C70</f>
        <v>[HideRow]</v>
      </c>
      <c r="D71" s="135"/>
      <c r="E71" s="135"/>
      <c r="F71" s="139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96"/>
      <c r="Y71" s="132"/>
      <c r="Z71" s="132"/>
    </row>
    <row r="72" spans="1:26" ht="16.8" hidden="1">
      <c r="A72" s="113" t="s">
        <v>259</v>
      </c>
      <c r="B72" s="135"/>
      <c r="C72" s="114" t="str">
        <f>IF(AND(MAX(G72:Z72)=0,MIN(G72:Z72)=0),"[HideRow]","")</f>
        <v>[HideRow]</v>
      </c>
      <c r="D72" s="130"/>
      <c r="E72" s="130"/>
      <c r="F72" s="107" t="s">
        <v>260</v>
      </c>
      <c r="G72" s="108">
        <v>0</v>
      </c>
      <c r="H72" s="108">
        <f>G72/$G$7*12</f>
        <v>0</v>
      </c>
      <c r="I72" s="108">
        <v>0</v>
      </c>
      <c r="J72" s="108">
        <v>0</v>
      </c>
      <c r="K72" s="108">
        <v>0</v>
      </c>
      <c r="L72" s="108">
        <v>0</v>
      </c>
      <c r="M72" s="108">
        <v>0</v>
      </c>
      <c r="N72" s="108">
        <v>0</v>
      </c>
      <c r="O72" s="108">
        <v>0</v>
      </c>
      <c r="P72" s="108">
        <v>0</v>
      </c>
      <c r="Q72" s="108">
        <v>0</v>
      </c>
      <c r="R72" s="108">
        <v>0</v>
      </c>
      <c r="S72" s="108">
        <v>0</v>
      </c>
      <c r="T72" s="108">
        <v>0</v>
      </c>
      <c r="U72" s="108">
        <v>0</v>
      </c>
      <c r="V72" s="108">
        <v>0</v>
      </c>
      <c r="W72" s="108">
        <v>0</v>
      </c>
      <c r="X72" s="108">
        <f>W72-I72</f>
        <v>0</v>
      </c>
      <c r="Y72" s="109">
        <f>IF(I72=0,0,X72/I72)</f>
        <v>0</v>
      </c>
      <c r="Z72" s="109">
        <f>IF(H72=0,0,(W72-H72)/H72)</f>
        <v>0</v>
      </c>
    </row>
    <row r="73" spans="1:26" ht="16.8" hidden="1">
      <c r="A73" s="113"/>
      <c r="B73" s="135"/>
      <c r="C73" s="114" t="str">
        <f>C72</f>
        <v>[HideRow]</v>
      </c>
      <c r="D73" s="135"/>
      <c r="E73" s="135"/>
      <c r="F73" s="139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96"/>
      <c r="Y73" s="132"/>
      <c r="Z73" s="132"/>
    </row>
    <row r="74" spans="1:26" ht="16.8">
      <c r="A74" s="113"/>
      <c r="B74" s="135"/>
      <c r="C74" s="114" t="str">
        <f>IF(AND(MAX(G74:Z74)=0,MIN(G74:Z74)=0),"[HideRow]","")</f>
        <v>[HideRow]</v>
      </c>
      <c r="D74" s="130"/>
      <c r="E74" s="130"/>
      <c r="F74" s="110" t="s">
        <v>261</v>
      </c>
      <c r="G74" s="111">
        <f>G61+G70+G72</f>
        <v>0</v>
      </c>
      <c r="H74" s="111">
        <f>H61+H70+H72</f>
        <v>0</v>
      </c>
      <c r="I74" s="111">
        <f>I61+I70+I72</f>
        <v>0</v>
      </c>
      <c r="J74" s="111">
        <f>J61+J70+J72</f>
        <v>0</v>
      </c>
      <c r="K74" s="111">
        <f>K61+K70+K72</f>
        <v>0</v>
      </c>
      <c r="L74" s="111">
        <f>L61+L70+L72</f>
        <v>0</v>
      </c>
      <c r="M74" s="111">
        <f>M61+M70+M72</f>
        <v>0</v>
      </c>
      <c r="N74" s="111">
        <f>N61+N70+N72</f>
        <v>0</v>
      </c>
      <c r="O74" s="111">
        <f>O61+O70+O72</f>
        <v>0</v>
      </c>
      <c r="P74" s="111">
        <f>P61+P70+P72</f>
        <v>0</v>
      </c>
      <c r="Q74" s="111">
        <f>Q61+Q70+Q72</f>
        <v>0</v>
      </c>
      <c r="R74" s="111">
        <f>R61+R70+R72</f>
        <v>0</v>
      </c>
      <c r="S74" s="111">
        <f>S61+S70+S72</f>
        <v>0</v>
      </c>
      <c r="T74" s="111">
        <f>T61+T70+T72</f>
        <v>0</v>
      </c>
      <c r="U74" s="111">
        <f>U61+U70+U72</f>
        <v>0</v>
      </c>
      <c r="V74" s="111">
        <f>V61+V70+V72</f>
        <v>0</v>
      </c>
      <c r="W74" s="111">
        <f>W61+W70+W72</f>
        <v>0</v>
      </c>
      <c r="X74" s="111">
        <f>W74-I74</f>
        <v>0</v>
      </c>
      <c r="Y74" s="112">
        <f>IF(I74=0,0,X74/I74)</f>
        <v>0</v>
      </c>
      <c r="Z74" s="112">
        <f>IF(H74=0,0,(W74-H74)/H74)</f>
        <v>0</v>
      </c>
    </row>
    <row r="75" spans="1:26" ht="16.8">
      <c r="A75" s="113" t="s">
        <v>262</v>
      </c>
      <c r="B75" s="135"/>
      <c r="C75" s="114"/>
      <c r="D75" s="123"/>
      <c r="E75" s="123"/>
      <c r="F75" s="123"/>
      <c r="G75" s="124"/>
      <c r="H75" s="124"/>
      <c r="I75" s="124"/>
      <c r="W75" s="124"/>
      <c r="X75" s="124"/>
      <c r="Y75" s="124"/>
      <c r="Z75" s="124"/>
    </row>
  </sheetData>
  <sheetProtection formatCells="0" autoFilter="0"/>
  <printOptions horizontalCentered="1"/>
  <pageMargins left="0.25" right="0.25" top="0.75" bottom="0.5" header="0.5" footer="0.25"/>
  <pageSetup scale="69" fitToHeight="0" orientation="landscape" horizontalDpi="4294967292" r:id="rId1"/>
  <headerFooter alignWithMargins="0">
    <oddFooter>&amp;L&amp;D &amp;T&amp;CPage &amp;P of 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Control_FileProcessing</vt:lpstr>
      <vt:lpstr>Control_Sheet</vt:lpstr>
      <vt:lpstr>Instructions</vt:lpstr>
      <vt:lpstr>Variables</vt:lpstr>
      <vt:lpstr>Report</vt:lpstr>
      <vt:lpstr>Report!Print_Area</vt:lpstr>
      <vt:lpstr>Report!Print_Titles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Axiom EPM</dc:creator>
  <cp:lastModifiedBy>Miller, Debra</cp:lastModifiedBy>
  <dcterms:created xsi:type="dcterms:W3CDTF">2010-04-23T19:49:55Z</dcterms:created>
  <dcterms:modified xsi:type="dcterms:W3CDTF">2020-06-18T04:18:09Z</dcterms:modified>
</cp:coreProperties>
</file>